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BDE5ADC-D8DD-490B-9058-410E5362BD42}" xr6:coauthVersionLast="47" xr6:coauthVersionMax="47" xr10:uidLastSave="{00000000-0000-0000-0000-000000000000}"/>
  <workbookProtection workbookAlgorithmName="SHA-512" workbookHashValue="K31px5R2OVJDclOTiCvDJY2ArUqRhWYMrpPoRHQRQR7Nb4xb69/LLlG5jykR9acw8ouklBySRefrEjhEOSP12Q==" workbookSaltValue="ZyKOIG0p+hfpRGy7bxoU9w==" workbookSpinCount="100000" lockStructure="1"/>
  <bookViews>
    <workbookView xWindow="-110" yWindow="-110" windowWidth="19420" windowHeight="11500" xr2:uid="{2D75F1F4-8025-484C-8E0B-BFBBA6216653}"/>
  </bookViews>
  <sheets>
    <sheet name="所要額調書(その他)" sheetId="2" r:id="rId1"/>
    <sheet name="データリスト" sheetId="4" state="hidden" r:id="rId2"/>
  </sheets>
  <definedNames>
    <definedName name="_xlnm.Print_Area" localSheetId="0">'所要額調書(その他)'!$A$1:$N$39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H6" i="2" s="1"/>
  <c r="P26" i="2" l="1"/>
  <c r="P10" i="2"/>
  <c r="J14" i="2" l="1"/>
  <c r="K14" i="2" s="1"/>
  <c r="L14" i="2" s="1"/>
  <c r="M14" i="2" s="1"/>
  <c r="J15" i="2"/>
  <c r="K15" i="2" s="1"/>
  <c r="J16" i="2"/>
  <c r="K16" i="2" s="1"/>
  <c r="J17" i="2"/>
  <c r="K17" i="2"/>
  <c r="J18" i="2"/>
  <c r="K18" i="2" s="1"/>
  <c r="J19" i="2"/>
  <c r="K19" i="2" s="1"/>
  <c r="J20" i="2"/>
  <c r="K20" i="2" s="1"/>
  <c r="J21" i="2"/>
  <c r="K21" i="2"/>
  <c r="J22" i="2"/>
  <c r="K22" i="2" s="1"/>
  <c r="J23" i="2"/>
  <c r="K23" i="2"/>
  <c r="J24" i="2"/>
  <c r="K24" i="2" s="1"/>
  <c r="J25" i="2"/>
  <c r="K25" i="2" s="1"/>
  <c r="J26" i="2"/>
  <c r="K26" i="2" s="1"/>
  <c r="J27" i="2"/>
  <c r="K27" i="2" s="1"/>
  <c r="L27" i="2" s="1"/>
  <c r="J28" i="2"/>
  <c r="K28" i="2" s="1"/>
  <c r="L28" i="2" s="1"/>
  <c r="J29" i="2"/>
  <c r="K29" i="2" s="1"/>
  <c r="L29" i="2" s="1"/>
  <c r="J10" i="2"/>
  <c r="K10" i="2" s="1"/>
  <c r="P12" i="2"/>
  <c r="P11" i="2"/>
  <c r="J11" i="2"/>
  <c r="K11" i="2" s="1"/>
  <c r="J12" i="2"/>
  <c r="K12" i="2" s="1"/>
  <c r="J13" i="2"/>
  <c r="K13" i="2" s="1"/>
  <c r="L26" i="2" l="1"/>
  <c r="M26" i="2" s="1"/>
  <c r="M28" i="2"/>
  <c r="O28" i="2" s="1"/>
  <c r="M29" i="2"/>
  <c r="O29" i="2" s="1"/>
  <c r="M27" i="2"/>
  <c r="O27" i="2" s="1"/>
  <c r="L22" i="2"/>
  <c r="M22" i="2" s="1"/>
  <c r="L18" i="2"/>
  <c r="M18" i="2" s="1"/>
  <c r="O14" i="2"/>
  <c r="L10" i="2"/>
  <c r="M10" i="2" s="1"/>
  <c r="O10" i="2" s="1"/>
  <c r="O26" i="2" l="1"/>
  <c r="O18" i="2"/>
  <c r="O22" i="2"/>
  <c r="N10" i="2" l="1"/>
</calcChain>
</file>

<file path=xl/sharedStrings.xml><?xml version="1.0" encoding="utf-8"?>
<sst xmlns="http://schemas.openxmlformats.org/spreadsheetml/2006/main" count="208" uniqueCount="175">
  <si>
    <t>A</t>
    <phoneticPr fontId="2"/>
  </si>
  <si>
    <t>B</t>
    <phoneticPr fontId="2"/>
  </si>
  <si>
    <t>D</t>
    <phoneticPr fontId="2"/>
  </si>
  <si>
    <t>種別</t>
    <rPh sb="0" eb="2">
      <t>シュベツ</t>
    </rPh>
    <phoneticPr fontId="2"/>
  </si>
  <si>
    <t>総事業費</t>
    <rPh sb="0" eb="1">
      <t>ソウ</t>
    </rPh>
    <rPh sb="1" eb="4">
      <t>ジギョウヒ</t>
    </rPh>
    <phoneticPr fontId="2"/>
  </si>
  <si>
    <t>寄付金その他収入</t>
    <rPh sb="0" eb="3">
      <t>キフキン</t>
    </rPh>
    <rPh sb="5" eb="6">
      <t>タ</t>
    </rPh>
    <rPh sb="6" eb="8">
      <t>シュウニュウ</t>
    </rPh>
    <phoneticPr fontId="2"/>
  </si>
  <si>
    <t>差引額</t>
    <rPh sb="0" eb="3">
      <t>サシヒキガク</t>
    </rPh>
    <phoneticPr fontId="2"/>
  </si>
  <si>
    <t>導入台数</t>
    <rPh sb="0" eb="2">
      <t>ドウニュウ</t>
    </rPh>
    <rPh sb="2" eb="4">
      <t>ダイスウ</t>
    </rPh>
    <phoneticPr fontId="2"/>
  </si>
  <si>
    <t>補助対象額</t>
    <rPh sb="0" eb="2">
      <t>ホジョ</t>
    </rPh>
    <rPh sb="2" eb="5">
      <t>タイショウガク</t>
    </rPh>
    <phoneticPr fontId="2"/>
  </si>
  <si>
    <t>補助対象額
計</t>
    <rPh sb="0" eb="2">
      <t>ホジョ</t>
    </rPh>
    <rPh sb="2" eb="5">
      <t>タイショウガク</t>
    </rPh>
    <rPh sb="6" eb="7">
      <t>ケイ</t>
    </rPh>
    <phoneticPr fontId="2"/>
  </si>
  <si>
    <t>補助基準額
（上限額）</t>
    <rPh sb="0" eb="2">
      <t>ホジョ</t>
    </rPh>
    <rPh sb="2" eb="4">
      <t>キジュン</t>
    </rPh>
    <rPh sb="4" eb="5">
      <t>ガク</t>
    </rPh>
    <rPh sb="7" eb="9">
      <t>ジョウゲン</t>
    </rPh>
    <rPh sb="9" eb="10">
      <t>ガク</t>
    </rPh>
    <phoneticPr fontId="2"/>
  </si>
  <si>
    <t>県補助金所要額
（協議額）</t>
    <rPh sb="0" eb="1">
      <t>ケン</t>
    </rPh>
    <rPh sb="1" eb="4">
      <t>ホジョキン</t>
    </rPh>
    <rPh sb="4" eb="7">
      <t>ショヨウガク</t>
    </rPh>
    <rPh sb="9" eb="11">
      <t>キョウギ</t>
    </rPh>
    <rPh sb="11" eb="12">
      <t>ガク</t>
    </rPh>
    <phoneticPr fontId="2"/>
  </si>
  <si>
    <t>（円）</t>
    <rPh sb="1" eb="2">
      <t>エン</t>
    </rPh>
    <phoneticPr fontId="2"/>
  </si>
  <si>
    <t>付帯費用①</t>
    <rPh sb="0" eb="4">
      <t>フタイヒヨウ</t>
    </rPh>
    <phoneticPr fontId="2"/>
  </si>
  <si>
    <t>付帯費用②</t>
    <rPh sb="0" eb="4">
      <t>フタイヒヨウ</t>
    </rPh>
    <phoneticPr fontId="2"/>
  </si>
  <si>
    <t>付帯費用③</t>
    <rPh sb="0" eb="4">
      <t>フタイヒヨウ</t>
    </rPh>
    <phoneticPr fontId="2"/>
  </si>
  <si>
    <t>事業所名</t>
    <rPh sb="0" eb="4">
      <t>ジギョウショメイ</t>
    </rPh>
    <phoneticPr fontId="2"/>
  </si>
  <si>
    <t>事業所所在市町村</t>
    <rPh sb="0" eb="3">
      <t>ジギョウショ</t>
    </rPh>
    <rPh sb="3" eb="8">
      <t>ショザイシチョウソン</t>
    </rPh>
    <phoneticPr fontId="2"/>
  </si>
  <si>
    <t>サービス種別</t>
    <rPh sb="4" eb="6">
      <t>シュベツ</t>
    </rPh>
    <phoneticPr fontId="2"/>
  </si>
  <si>
    <t>事業所番号</t>
    <rPh sb="0" eb="5">
      <t>ジギョウショバンゴウ</t>
    </rPh>
    <phoneticPr fontId="2"/>
  </si>
  <si>
    <t>補助対象経費
（税込）</t>
    <rPh sb="0" eb="2">
      <t>ホジョ</t>
    </rPh>
    <rPh sb="2" eb="4">
      <t>タイショウ</t>
    </rPh>
    <rPh sb="4" eb="6">
      <t>ケイヒ</t>
    </rPh>
    <rPh sb="8" eb="10">
      <t>ゼイコ</t>
    </rPh>
    <phoneticPr fontId="2"/>
  </si>
  <si>
    <t>小区分</t>
    <rPh sb="0" eb="3">
      <t>ショウクブン</t>
    </rPh>
    <phoneticPr fontId="2"/>
  </si>
  <si>
    <t>大区分</t>
    <rPh sb="0" eb="3">
      <t>ダイクブン</t>
    </rPh>
    <phoneticPr fontId="2"/>
  </si>
  <si>
    <t>その他</t>
    <rPh sb="2" eb="3">
      <t>タ</t>
    </rPh>
    <phoneticPr fontId="2"/>
  </si>
  <si>
    <t>上記以外</t>
    <rPh sb="0" eb="4">
      <t>ジョウキイガイ</t>
    </rPh>
    <phoneticPr fontId="2"/>
  </si>
  <si>
    <t>機器名等</t>
    <rPh sb="0" eb="3">
      <t>キキメイ</t>
    </rPh>
    <rPh sb="3" eb="4">
      <t>トウ</t>
    </rPh>
    <phoneticPr fontId="2"/>
  </si>
  <si>
    <t>介護ソフト</t>
    <rPh sb="0" eb="2">
      <t>カイゴ</t>
    </rPh>
    <phoneticPr fontId="2"/>
  </si>
  <si>
    <t>インカム</t>
    <phoneticPr fontId="2"/>
  </si>
  <si>
    <t>…機器名、金額等を入力</t>
    <rPh sb="1" eb="4">
      <t>キキメイ</t>
    </rPh>
    <rPh sb="5" eb="7">
      <t>キンガク</t>
    </rPh>
    <rPh sb="7" eb="8">
      <t>トウ</t>
    </rPh>
    <rPh sb="9" eb="11">
      <t>ニュウリョク</t>
    </rPh>
    <phoneticPr fontId="2"/>
  </si>
  <si>
    <t>…リストから選択</t>
    <rPh sb="6" eb="8">
      <t>センタク</t>
    </rPh>
    <phoneticPr fontId="2"/>
  </si>
  <si>
    <t>サービス種別一覧</t>
    <rPh sb="4" eb="6">
      <t>シュベツ</t>
    </rPh>
    <rPh sb="6" eb="8">
      <t>イチラン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</si>
  <si>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</si>
  <si>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</si>
  <si>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</si>
  <si>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</si>
  <si>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</si>
  <si>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</si>
  <si>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</si>
  <si>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</si>
  <si>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</si>
  <si>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</si>
  <si>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</si>
  <si>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</si>
  <si>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</si>
  <si>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</si>
  <si>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2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</si>
  <si>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</si>
  <si>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</si>
  <si>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</si>
  <si>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</si>
  <si>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</si>
  <si>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</si>
  <si>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</si>
  <si>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</si>
  <si>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</si>
  <si>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</si>
  <si>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</si>
  <si>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</si>
  <si>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</si>
  <si>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リヨウ</t>
    </rPh>
    <phoneticPr fontId="2"/>
  </si>
  <si>
    <t>地域密着型特定施設入居者生活介護（短期利用）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2"/>
  </si>
  <si>
    <t>認知症対応型共同生活介護（短期利用）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</si>
  <si>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</si>
  <si>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</si>
  <si>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</si>
  <si>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</si>
  <si>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介護予防通所リハビリテーション</t>
    <rPh sb="0" eb="2">
      <t>カイゴ</t>
    </rPh>
    <rPh sb="2" eb="4">
      <t>ヨボウ</t>
    </rPh>
    <rPh sb="4" eb="6">
      <t>ツウショ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</si>
  <si>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</si>
  <si>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介護予防入所療養介護（介護老人保健施設）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2"/>
  </si>
  <si>
    <t>介護予防入所療養介護（介護療養型医療施設等）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6">
      <t>リョウヨウガタ</t>
    </rPh>
    <rPh sb="16" eb="18">
      <t>イリョウ</t>
    </rPh>
    <rPh sb="18" eb="20">
      <t>シセツ</t>
    </rPh>
    <rPh sb="20" eb="21">
      <t>トウ</t>
    </rPh>
    <phoneticPr fontId="2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</si>
  <si>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</si>
  <si>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</si>
  <si>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介護予防小規模多機能型居宅介護（短期利用）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rPh sb="16" eb="18">
      <t>タンキ</t>
    </rPh>
    <rPh sb="18" eb="20">
      <t>リヨウ</t>
    </rPh>
    <phoneticPr fontId="2"/>
  </si>
  <si>
    <t>介護予防認知症対応型共同生活介護（短期利用）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</si>
  <si>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</si>
  <si>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訪問型サービス（みなし）</t>
    <rPh sb="0" eb="2">
      <t>ホウモン</t>
    </rPh>
    <rPh sb="2" eb="3">
      <t>ガタ</t>
    </rPh>
    <phoneticPr fontId="2"/>
  </si>
  <si>
    <t>訪問型サービス（独自）</t>
    <rPh sb="0" eb="2">
      <t>ホウモン</t>
    </rPh>
    <rPh sb="2" eb="3">
      <t>ガタ</t>
    </rPh>
    <rPh sb="8" eb="10">
      <t>ドクジ</t>
    </rPh>
    <phoneticPr fontId="2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</si>
  <si>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2"/>
  </si>
  <si>
    <t>訪問型サービス（独自／定額）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</si>
  <si>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通所型サービス（みなし）</t>
    <rPh sb="0" eb="2">
      <t>ツウショ</t>
    </rPh>
    <rPh sb="2" eb="3">
      <t>ガタ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</si>
  <si>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</si>
  <si>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通所型サービス（独自／定率）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</si>
  <si>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通所型サービス（独自／定額）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</si>
  <si>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養護老人ホーム</t>
    <rPh sb="0" eb="2">
      <t>ヨウゴ</t>
    </rPh>
    <rPh sb="2" eb="4">
      <t>ロウジン</t>
    </rPh>
    <phoneticPr fontId="2"/>
  </si>
  <si>
    <t>軽費老人ホーム</t>
    <rPh sb="0" eb="2">
      <t>ケイヒ</t>
    </rPh>
    <rPh sb="2" eb="4">
      <t>ロウジン</t>
    </rPh>
    <phoneticPr fontId="2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</si>
  <si>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</si>
  <si>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</si>
  <si>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</si>
  <si>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</si>
  <si>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</si>
  <si>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</si>
  <si>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</si>
  <si>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</si>
  <si>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</si>
  <si>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</si>
  <si>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</si>
  <si>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</si>
  <si>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</si>
  <si>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</si>
  <si>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</si>
  <si>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</si>
  <si>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</si>
  <si>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</si>
  <si>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</si>
  <si>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</si>
  <si>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</si>
  <si>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</si>
  <si>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</si>
  <si>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</si>
  <si>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</si>
  <si>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</si>
  <si>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</si>
  <si>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昭和村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</si>
  <si>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</si>
  <si>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</si>
  <si>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</si>
  <si>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</si>
  <si>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</si>
  <si>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</si>
  <si>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</si>
  <si>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市町村</t>
    <rPh sb="0" eb="3">
      <t>シチョウソン</t>
    </rPh>
    <phoneticPr fontId="2"/>
  </si>
  <si>
    <t>ケアプランデータ</t>
    <phoneticPr fontId="2"/>
  </si>
  <si>
    <t>5事業所以上</t>
    <rPh sb="1" eb="6">
      <t>ジギョウショイジョウ</t>
    </rPh>
    <phoneticPr fontId="2"/>
  </si>
  <si>
    <t>5事業所未満</t>
    <rPh sb="1" eb="6">
      <t>ジギョウショミマン</t>
    </rPh>
    <phoneticPr fontId="2"/>
  </si>
  <si>
    <t>移乗支援（装着）</t>
    <rPh sb="0" eb="4">
      <t>イジョウシエン</t>
    </rPh>
    <rPh sb="5" eb="7">
      <t>ソウチャク</t>
    </rPh>
    <phoneticPr fontId="2"/>
  </si>
  <si>
    <t>移乗支援（非装着）</t>
    <rPh sb="0" eb="4">
      <t>イジョウシエン</t>
    </rPh>
    <rPh sb="5" eb="8">
      <t>ヒソウチャク</t>
    </rPh>
    <phoneticPr fontId="2"/>
  </si>
  <si>
    <t>移動支援（屋外）</t>
    <rPh sb="0" eb="4">
      <t>イドウシエン</t>
    </rPh>
    <rPh sb="5" eb="7">
      <t>オクガイ</t>
    </rPh>
    <phoneticPr fontId="2"/>
  </si>
  <si>
    <t>移動支援（屋内）</t>
    <rPh sb="0" eb="4">
      <t>イドウシエン</t>
    </rPh>
    <rPh sb="5" eb="7">
      <t>オクナイ</t>
    </rPh>
    <phoneticPr fontId="2"/>
  </si>
  <si>
    <t>移動支援（装着）</t>
    <rPh sb="0" eb="4">
      <t>イドウシエン</t>
    </rPh>
    <rPh sb="5" eb="7">
      <t>ソウチャク</t>
    </rPh>
    <phoneticPr fontId="2"/>
  </si>
  <si>
    <t>排泄支援（排泄予測・検知）</t>
    <rPh sb="0" eb="4">
      <t>ハイセツシエン</t>
    </rPh>
    <rPh sb="5" eb="7">
      <t>ハイセツ</t>
    </rPh>
    <rPh sb="7" eb="9">
      <t>ヨソク</t>
    </rPh>
    <rPh sb="10" eb="12">
      <t>ケンチ</t>
    </rPh>
    <phoneticPr fontId="2"/>
  </si>
  <si>
    <t>排泄支援（排泄物処理）</t>
    <rPh sb="0" eb="4">
      <t>ハイセツシエン</t>
    </rPh>
    <rPh sb="5" eb="10">
      <t>ハイセツブツショリ</t>
    </rPh>
    <phoneticPr fontId="2"/>
  </si>
  <si>
    <t>排泄支援（動作支援）</t>
    <rPh sb="0" eb="4">
      <t>ハイセツシエン</t>
    </rPh>
    <rPh sb="5" eb="9">
      <t>ドウサシエン</t>
    </rPh>
    <phoneticPr fontId="2"/>
  </si>
  <si>
    <t>入浴支援</t>
    <rPh sb="0" eb="4">
      <t>ニュウヨクシエン</t>
    </rPh>
    <phoneticPr fontId="2"/>
  </si>
  <si>
    <t>見守り・施設</t>
    <rPh sb="0" eb="2">
      <t>ミマモ</t>
    </rPh>
    <rPh sb="4" eb="6">
      <t>シセツ</t>
    </rPh>
    <phoneticPr fontId="2"/>
  </si>
  <si>
    <t>見守り・在宅</t>
    <rPh sb="0" eb="2">
      <t>ミマモ</t>
    </rPh>
    <rPh sb="4" eb="6">
      <t>ザイタク</t>
    </rPh>
    <phoneticPr fontId="2"/>
  </si>
  <si>
    <t>見守り・コミュ</t>
    <rPh sb="0" eb="2">
      <t>ミマモ</t>
    </rPh>
    <phoneticPr fontId="2"/>
  </si>
  <si>
    <t>介護業務支援</t>
    <rPh sb="0" eb="6">
      <t>カイゴギョウムシエン</t>
    </rPh>
    <phoneticPr fontId="2"/>
  </si>
  <si>
    <t>機能訓練支援</t>
    <rPh sb="0" eb="6">
      <t>キノウクンレンシエン</t>
    </rPh>
    <phoneticPr fontId="2"/>
  </si>
  <si>
    <t>食事・栄養管理支援</t>
    <rPh sb="0" eb="2">
      <t>ショクジ</t>
    </rPh>
    <rPh sb="3" eb="9">
      <t>エイヨウカンリシエン</t>
    </rPh>
    <phoneticPr fontId="2"/>
  </si>
  <si>
    <t>認知症生活支援・認知症ケア支援</t>
    <rPh sb="0" eb="7">
      <t>ニンチショウセイカツシエン</t>
    </rPh>
    <rPh sb="8" eb="11">
      <t>ニンチショウ</t>
    </rPh>
    <rPh sb="13" eb="15">
      <t>シエン</t>
    </rPh>
    <phoneticPr fontId="2"/>
  </si>
  <si>
    <t>（台）（式）</t>
    <rPh sb="1" eb="2">
      <t>ダイ</t>
    </rPh>
    <rPh sb="4" eb="5">
      <t>シキ</t>
    </rPh>
    <phoneticPr fontId="2"/>
  </si>
  <si>
    <t>C</t>
    <phoneticPr fontId="2"/>
  </si>
  <si>
    <t>E（C-D）</t>
    <phoneticPr fontId="2"/>
  </si>
  <si>
    <t>F（E×4/5）</t>
    <phoneticPr fontId="2"/>
  </si>
  <si>
    <t>G（Fの合計）</t>
    <rPh sb="4" eb="6">
      <t>ゴウケイ</t>
    </rPh>
    <phoneticPr fontId="2"/>
  </si>
  <si>
    <t>H</t>
    <phoneticPr fontId="2"/>
  </si>
  <si>
    <t>G,Hのうち
いずれか少ない額</t>
    <rPh sb="11" eb="12">
      <t>スク</t>
    </rPh>
    <rPh sb="14" eb="15">
      <t>ガク</t>
    </rPh>
    <phoneticPr fontId="2"/>
  </si>
  <si>
    <t>本体上限</t>
    <rPh sb="0" eb="4">
      <t>ホンタイジョウゲン</t>
    </rPh>
    <phoneticPr fontId="2"/>
  </si>
  <si>
    <t>ケアプランデータ連携加算</t>
    <rPh sb="8" eb="10">
      <t>レンケイ</t>
    </rPh>
    <rPh sb="10" eb="12">
      <t>カサン</t>
    </rPh>
    <phoneticPr fontId="2"/>
  </si>
  <si>
    <t>付帯費用加算</t>
    <rPh sb="0" eb="6">
      <t>フタイヒヨウカサン</t>
    </rPh>
    <phoneticPr fontId="2"/>
  </si>
  <si>
    <t>ケアプランデータ連携システム（居宅系サービス※の場合記入）</t>
    <rPh sb="8" eb="10">
      <t>レンケイ</t>
    </rPh>
    <rPh sb="15" eb="18">
      <t>キョタクケイ</t>
    </rPh>
    <rPh sb="24" eb="26">
      <t>バアイ</t>
    </rPh>
    <rPh sb="26" eb="28">
      <t>キニュウ</t>
    </rPh>
    <phoneticPr fontId="2"/>
  </si>
  <si>
    <t>【記載要領】</t>
    <rPh sb="1" eb="5">
      <t>キサイヨウリョウ</t>
    </rPh>
    <phoneticPr fontId="2"/>
  </si>
  <si>
    <t>（１）総事業費欄は、事業実施に係るすべての経費の合計を記載すること。</t>
    <rPh sb="3" eb="8">
      <t>ソウジギョウヒラン</t>
    </rPh>
    <rPh sb="10" eb="14">
      <t>ジギョウジッシ</t>
    </rPh>
    <rPh sb="15" eb="16">
      <t>カカ</t>
    </rPh>
    <rPh sb="21" eb="23">
      <t>ケイヒ</t>
    </rPh>
    <rPh sb="24" eb="26">
      <t>ゴウケイ</t>
    </rPh>
    <rPh sb="27" eb="29">
      <t>キサイ</t>
    </rPh>
    <phoneticPr fontId="2"/>
  </si>
  <si>
    <t>　　　送料、組立費、設置費等は、主となる機器の補助対象経費に含めて差し支えない。</t>
    <phoneticPr fontId="2"/>
  </si>
  <si>
    <t>（３）補助対象経費欄に記載する金額は、導入台数分の金額とすること。（例：利用定員80人の事業所が40台分の機器を導入する場合、補助対象経費欄に記載する金額は利用者定員の2割である16台分を記載する。）</t>
    <rPh sb="3" eb="9">
      <t>ホジョタイショウケイヒ</t>
    </rPh>
    <rPh sb="9" eb="10">
      <t>ラン</t>
    </rPh>
    <rPh sb="11" eb="13">
      <t>キサイ</t>
    </rPh>
    <rPh sb="15" eb="17">
      <t>キンガク</t>
    </rPh>
    <rPh sb="19" eb="23">
      <t>ドウニュウダイスウ</t>
    </rPh>
    <rPh sb="23" eb="24">
      <t>ブン</t>
    </rPh>
    <rPh sb="25" eb="27">
      <t>キンガク</t>
    </rPh>
    <rPh sb="34" eb="35">
      <t>レイ</t>
    </rPh>
    <rPh sb="36" eb="38">
      <t>リヨウ</t>
    </rPh>
    <rPh sb="38" eb="40">
      <t>テイイン</t>
    </rPh>
    <rPh sb="42" eb="43">
      <t>ニン</t>
    </rPh>
    <rPh sb="44" eb="47">
      <t>ジギョウショ</t>
    </rPh>
    <rPh sb="50" eb="52">
      <t>ダイブン</t>
    </rPh>
    <rPh sb="53" eb="55">
      <t>キキ</t>
    </rPh>
    <rPh sb="56" eb="58">
      <t>ドウニュウ</t>
    </rPh>
    <rPh sb="60" eb="62">
      <t>バアイ</t>
    </rPh>
    <rPh sb="63" eb="65">
      <t>ホジョ</t>
    </rPh>
    <rPh sb="65" eb="67">
      <t>タイショウ</t>
    </rPh>
    <rPh sb="67" eb="69">
      <t>ケイヒ</t>
    </rPh>
    <rPh sb="69" eb="70">
      <t>ラン</t>
    </rPh>
    <rPh sb="71" eb="73">
      <t>キサイ</t>
    </rPh>
    <rPh sb="75" eb="77">
      <t>キンガク</t>
    </rPh>
    <rPh sb="78" eb="81">
      <t>リヨウシャ</t>
    </rPh>
    <rPh sb="81" eb="83">
      <t>テイイン</t>
    </rPh>
    <rPh sb="85" eb="86">
      <t>ワリ</t>
    </rPh>
    <rPh sb="91" eb="93">
      <t>ダイブン</t>
    </rPh>
    <rPh sb="94" eb="96">
      <t>キサイ</t>
    </rPh>
    <phoneticPr fontId="2"/>
  </si>
  <si>
    <t>（４）次の経費は補助対象にならない。</t>
    <rPh sb="3" eb="4">
      <t>ツギ</t>
    </rPh>
    <rPh sb="5" eb="7">
      <t>ケイヒ</t>
    </rPh>
    <rPh sb="8" eb="12">
      <t>ホジョタイショウ</t>
    </rPh>
    <phoneticPr fontId="2"/>
  </si>
  <si>
    <t>　　・補償料</t>
    <rPh sb="3" eb="6">
      <t>ホショウリョウ</t>
    </rPh>
    <phoneticPr fontId="2"/>
  </si>
  <si>
    <t>（２）付帯費用欄に記載できる経費は、「タブレット、PC等の情報端末」、「Wi-Fi環境整備費」等、介護ソフトの場合にあっては左記に加えて「ベンダーによるサポート費用」とする。</t>
    <rPh sb="3" eb="8">
      <t>フタイヒヨウラン</t>
    </rPh>
    <rPh sb="9" eb="11">
      <t>キサイ</t>
    </rPh>
    <rPh sb="14" eb="16">
      <t>ケイヒ</t>
    </rPh>
    <rPh sb="27" eb="28">
      <t>トウ</t>
    </rPh>
    <rPh sb="29" eb="33">
      <t>ジョウホウタンマツ</t>
    </rPh>
    <rPh sb="36" eb="45">
      <t>ワイファイカンキョウセイビ</t>
    </rPh>
    <rPh sb="45" eb="46">
      <t>ヒ</t>
    </rPh>
    <rPh sb="47" eb="48">
      <t>トウ</t>
    </rPh>
    <rPh sb="49" eb="51">
      <t>カイゴ</t>
    </rPh>
    <rPh sb="55" eb="57">
      <t>バアイ</t>
    </rPh>
    <rPh sb="62" eb="64">
      <t>サキ</t>
    </rPh>
    <rPh sb="65" eb="66">
      <t>クワ</t>
    </rPh>
    <rPh sb="80" eb="82">
      <t>ヒヨウ</t>
    </rPh>
    <phoneticPr fontId="2"/>
  </si>
  <si>
    <t>　　・通信料</t>
    <rPh sb="3" eb="6">
      <t>ツウシンリョウ</t>
    </rPh>
    <phoneticPr fontId="2"/>
  </si>
  <si>
    <t>　　・保護カバーや保護フィルム等</t>
    <rPh sb="3" eb="5">
      <t>ホゴ</t>
    </rPh>
    <rPh sb="9" eb="11">
      <t>ホゴ</t>
    </rPh>
    <rPh sb="15" eb="16">
      <t>トウ</t>
    </rPh>
    <phoneticPr fontId="2"/>
  </si>
  <si>
    <t>　※居宅系サービスとは、本補助金交付要綱別表の備考1（ⅱ）で示すサービス種別の事業所をいう。</t>
    <rPh sb="2" eb="5">
      <t>キョタクケイ</t>
    </rPh>
    <rPh sb="12" eb="20">
      <t>ホンホジョキンコウフヨウコウ</t>
    </rPh>
    <rPh sb="20" eb="22">
      <t>ベッピョウ</t>
    </rPh>
    <rPh sb="23" eb="25">
      <t>ビコウ</t>
    </rPh>
    <rPh sb="30" eb="31">
      <t>シメ</t>
    </rPh>
    <rPh sb="36" eb="38">
      <t>シュベツ</t>
    </rPh>
    <rPh sb="39" eb="42">
      <t>ジギョウショ</t>
    </rPh>
    <phoneticPr fontId="2"/>
  </si>
  <si>
    <t>介護ソフト（従業員数で金額が変動）</t>
    <rPh sb="0" eb="2">
      <t>カイゴ</t>
    </rPh>
    <rPh sb="6" eb="9">
      <t>ジュウギョウイン</t>
    </rPh>
    <rPh sb="9" eb="10">
      <t>スウ</t>
    </rPh>
    <rPh sb="11" eb="13">
      <t>キンガク</t>
    </rPh>
    <rPh sb="14" eb="16">
      <t>ヘンドウ</t>
    </rPh>
    <phoneticPr fontId="2"/>
  </si>
  <si>
    <t>利用者定員（人）</t>
    <rPh sb="0" eb="3">
      <t>リヨウシャ</t>
    </rPh>
    <rPh sb="3" eb="5">
      <t>テイイン</t>
    </rPh>
    <rPh sb="6" eb="7">
      <t>ニン</t>
    </rPh>
    <phoneticPr fontId="2"/>
  </si>
  <si>
    <t>従事者数（人）</t>
    <rPh sb="0" eb="4">
      <t>ジュウジシャスウ</t>
    </rPh>
    <rPh sb="5" eb="6">
      <t>ニン</t>
    </rPh>
    <phoneticPr fontId="2"/>
  </si>
  <si>
    <t>一式</t>
    <rPh sb="0" eb="2">
      <t>イッシキ</t>
    </rPh>
    <phoneticPr fontId="2"/>
  </si>
  <si>
    <t>中区分</t>
    <rPh sb="0" eb="1">
      <t>ナカ</t>
    </rPh>
    <rPh sb="1" eb="3">
      <t>クブン</t>
    </rPh>
    <phoneticPr fontId="2"/>
  </si>
  <si>
    <t>TAISに掲載された機器と同等機能の機器</t>
    <rPh sb="5" eb="7">
      <t>ケイサイ</t>
    </rPh>
    <rPh sb="10" eb="12">
      <t>キキ</t>
    </rPh>
    <rPh sb="13" eb="17">
      <t>ドウトウキノウ</t>
    </rPh>
    <rPh sb="18" eb="20">
      <t>キキ</t>
    </rPh>
    <phoneticPr fontId="2"/>
  </si>
  <si>
    <t>バックオフィスソフト</t>
    <phoneticPr fontId="2"/>
  </si>
  <si>
    <t>その他</t>
    <rPh sb="2" eb="3">
      <t>タ</t>
    </rPh>
    <phoneticPr fontId="2"/>
  </si>
  <si>
    <t>一式</t>
    <rPh sb="0" eb="2">
      <t>イッシキ</t>
    </rPh>
    <phoneticPr fontId="2"/>
  </si>
  <si>
    <t>バックオフィスソフト（従業員数で金額が変動）</t>
    <rPh sb="11" eb="15">
      <t>ジュウギョウインスウ</t>
    </rPh>
    <rPh sb="16" eb="18">
      <t>キンガク</t>
    </rPh>
    <rPh sb="19" eb="21">
      <t>ヘンドウ</t>
    </rPh>
    <phoneticPr fontId="2"/>
  </si>
  <si>
    <t>バックオフィスソフト</t>
    <phoneticPr fontId="2"/>
  </si>
  <si>
    <t>バックオフィスソフト以外</t>
    <rPh sb="10" eb="12">
      <t>イガイ</t>
    </rPh>
    <phoneticPr fontId="2"/>
  </si>
  <si>
    <t>別紙１ー１補助金所要額調書：その他</t>
    <rPh sb="0" eb="2">
      <t>ベッシ</t>
    </rPh>
    <rPh sb="5" eb="13">
      <t>ホジョキンショヨウガクチョウショ</t>
    </rPh>
    <rPh sb="16" eb="17">
      <t>タ</t>
    </rPh>
    <phoneticPr fontId="2"/>
  </si>
  <si>
    <t>地域密着型サービス</t>
    <rPh sb="0" eb="5">
      <t>チイキミッチャクガタ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</si>
</sst>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u/>
      <sz val="14"/>
      <color theme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Yu Gothic"/>
      <family val="3"/>
      <charset val="128"/>
      <scheme val="minor"/>
    </font>
    <font>
      <b/>
      <sz val="20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38" fontId="6" fillId="3" borderId="6" xfId="1" applyFont="1" applyFill="1" applyBorder="1" applyAlignment="1" applyProtection="1">
      <alignment vertical="center" wrapText="1"/>
      <protection locked="0"/>
    </xf>
    <xf numFmtId="38" fontId="6" fillId="2" borderId="6" xfId="1" applyFont="1" applyFill="1" applyBorder="1" applyAlignment="1" applyProtection="1">
      <alignment horizontal="left" vertical="center" wrapText="1"/>
      <protection locked="0"/>
    </xf>
    <xf numFmtId="38" fontId="6" fillId="2" borderId="1" xfId="1" applyFont="1" applyFill="1" applyBorder="1" applyAlignment="1" applyProtection="1">
      <alignment vertical="center"/>
      <protection locked="0"/>
    </xf>
    <xf numFmtId="38" fontId="6" fillId="2" borderId="14" xfId="1" applyFont="1" applyFill="1" applyBorder="1" applyAlignment="1" applyProtection="1">
      <alignment vertical="center"/>
      <protection locked="0"/>
    </xf>
    <xf numFmtId="38" fontId="6" fillId="2" borderId="4" xfId="1" applyFont="1" applyFill="1" applyBorder="1" applyAlignment="1" applyProtection="1">
      <alignment horizontal="left" vertical="center" wrapText="1"/>
      <protection locked="0"/>
    </xf>
    <xf numFmtId="38" fontId="6" fillId="3" borderId="4" xfId="1" applyFont="1" applyFill="1" applyBorder="1" applyAlignment="1" applyProtection="1">
      <alignment vertical="center" wrapText="1"/>
      <protection locked="0"/>
    </xf>
    <xf numFmtId="38" fontId="6" fillId="2" borderId="10" xfId="1" applyFont="1" applyFill="1" applyBorder="1" applyAlignment="1" applyProtection="1">
      <alignment vertical="center"/>
      <protection locked="0"/>
    </xf>
    <xf numFmtId="38" fontId="6" fillId="2" borderId="2" xfId="1" applyFont="1" applyFill="1" applyBorder="1" applyAlignment="1" applyProtection="1">
      <alignment horizontal="left" vertical="center" wrapText="1"/>
      <protection locked="0"/>
    </xf>
    <xf numFmtId="38" fontId="6" fillId="2" borderId="11" xfId="1" applyFont="1" applyFill="1" applyBorder="1" applyAlignment="1" applyProtection="1">
      <alignment vertical="center"/>
      <protection locked="0"/>
    </xf>
    <xf numFmtId="38" fontId="6" fillId="2" borderId="3" xfId="1" applyFont="1" applyFill="1" applyBorder="1" applyAlignment="1" applyProtection="1">
      <alignment horizontal="left" vertical="center" wrapText="1"/>
      <protection locked="0"/>
    </xf>
    <xf numFmtId="38" fontId="6" fillId="3" borderId="3" xfId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0" xfId="0" applyFont="1" applyProtection="1"/>
    <xf numFmtId="0" fontId="6" fillId="3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1" fillId="0" borderId="0" xfId="0" applyFont="1" applyProtection="1"/>
    <xf numFmtId="0" fontId="7" fillId="0" borderId="0" xfId="0" applyFont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9" fillId="0" borderId="0" xfId="2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38" fontId="6" fillId="0" borderId="1" xfId="1" applyFont="1" applyBorder="1" applyAlignment="1" applyProtection="1">
      <alignment horizontal="center" vertical="center" wrapText="1"/>
    </xf>
    <xf numFmtId="38" fontId="6" fillId="0" borderId="0" xfId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38" fontId="6" fillId="0" borderId="2" xfId="1" applyFont="1" applyBorder="1" applyAlignment="1" applyProtection="1">
      <alignment horizontal="center" vertical="center" wrapText="1"/>
    </xf>
    <xf numFmtId="38" fontId="6" fillId="0" borderId="7" xfId="1" applyFont="1" applyBorder="1" applyAlignment="1" applyProtection="1">
      <alignment horizontal="right" vertical="center" wrapText="1"/>
    </xf>
    <xf numFmtId="38" fontId="6" fillId="0" borderId="2" xfId="1" applyFont="1" applyBorder="1" applyAlignment="1" applyProtection="1">
      <alignment horizontal="right" vertical="center" wrapText="1"/>
    </xf>
    <xf numFmtId="38" fontId="6" fillId="0" borderId="0" xfId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4" borderId="17" xfId="1" applyFont="1" applyFill="1" applyBorder="1" applyAlignment="1" applyProtection="1">
      <alignment vertical="center"/>
    </xf>
    <xf numFmtId="38" fontId="6" fillId="4" borderId="1" xfId="1" applyFont="1" applyFill="1" applyBorder="1" applyAlignment="1" applyProtection="1">
      <alignment vertical="center"/>
    </xf>
    <xf numFmtId="38" fontId="6" fillId="4" borderId="0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 wrapText="1"/>
    </xf>
    <xf numFmtId="38" fontId="6" fillId="0" borderId="6" xfId="1" applyFont="1" applyFill="1" applyBorder="1" applyAlignment="1" applyProtection="1">
      <alignment vertical="center"/>
    </xf>
    <xf numFmtId="38" fontId="6" fillId="4" borderId="7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 wrapText="1"/>
    </xf>
    <xf numFmtId="38" fontId="6" fillId="0" borderId="10" xfId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4" borderId="16" xfId="1" applyFont="1" applyFill="1" applyBorder="1" applyAlignment="1" applyProtection="1">
      <alignment vertical="center"/>
    </xf>
    <xf numFmtId="38" fontId="6" fillId="0" borderId="8" xfId="1" applyFont="1" applyFill="1" applyBorder="1" applyAlignment="1" applyProtection="1">
      <alignment vertical="center" wrapText="1"/>
    </xf>
    <xf numFmtId="38" fontId="6" fillId="0" borderId="2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38" fontId="6" fillId="4" borderId="15" xfId="1" applyFont="1" applyFill="1" applyBorder="1" applyAlignment="1" applyProtection="1">
      <alignment vertical="center"/>
    </xf>
    <xf numFmtId="38" fontId="10" fillId="0" borderId="3" xfId="1" applyFont="1" applyBorder="1" applyAlignment="1" applyProtection="1">
      <alignment vertical="center" textRotation="255" wrapText="1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20" xfId="1" applyFont="1" applyFill="1" applyBorder="1" applyAlignment="1" applyProtection="1">
      <alignment vertical="center"/>
    </xf>
    <xf numFmtId="38" fontId="6" fillId="4" borderId="3" xfId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 wrapText="1"/>
    </xf>
    <xf numFmtId="38" fontId="6" fillId="0" borderId="7" xfId="1" applyFont="1" applyFill="1" applyBorder="1" applyAlignment="1" applyProtection="1">
      <alignment vertical="center" wrapText="1"/>
    </xf>
    <xf numFmtId="38" fontId="6" fillId="0" borderId="2" xfId="1" applyFont="1" applyFill="1" applyBorder="1" applyAlignment="1" applyProtection="1">
      <alignment vertical="center" wrapText="1"/>
    </xf>
    <xf numFmtId="38" fontId="6" fillId="4" borderId="2" xfId="1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 shrinkToFit="1"/>
      <protection locked="0"/>
    </xf>
    <xf numFmtId="38" fontId="6" fillId="2" borderId="12" xfId="1" applyFont="1" applyFill="1" applyBorder="1" applyAlignment="1" applyProtection="1">
      <alignment vertical="center"/>
      <protection locked="0"/>
    </xf>
    <xf numFmtId="38" fontId="6" fillId="2" borderId="13" xfId="1" applyFont="1" applyFill="1" applyBorder="1" applyAlignment="1" applyProtection="1">
      <alignment vertical="center"/>
      <protection locked="0"/>
    </xf>
    <xf numFmtId="38" fontId="6" fillId="2" borderId="15" xfId="1" applyFont="1" applyFill="1" applyBorder="1" applyAlignment="1" applyProtection="1">
      <alignment vertical="center"/>
      <protection locked="0"/>
    </xf>
    <xf numFmtId="38" fontId="6" fillId="2" borderId="9" xfId="1" applyFont="1" applyFill="1" applyBorder="1" applyAlignment="1" applyProtection="1">
      <alignment vertical="center"/>
      <protection locked="0"/>
    </xf>
    <xf numFmtId="38" fontId="6" fillId="0" borderId="1" xfId="1" applyFont="1" applyBorder="1" applyAlignment="1" applyProtection="1">
      <alignment horizontal="center" vertical="center" textRotation="255"/>
    </xf>
    <xf numFmtId="38" fontId="6" fillId="0" borderId="7" xfId="1" applyFont="1" applyBorder="1" applyAlignment="1" applyProtection="1">
      <alignment horizontal="center" vertical="center" textRotation="255"/>
    </xf>
    <xf numFmtId="38" fontId="6" fillId="0" borderId="2" xfId="1" applyFont="1" applyBorder="1" applyAlignment="1" applyProtection="1">
      <alignment horizontal="center" vertical="center" textRotation="255"/>
    </xf>
    <xf numFmtId="38" fontId="6" fillId="0" borderId="18" xfId="1" applyFont="1" applyBorder="1" applyAlignment="1" applyProtection="1">
      <alignment horizontal="center" vertical="center" textRotation="255"/>
    </xf>
    <xf numFmtId="38" fontId="6" fillId="0" borderId="19" xfId="1" applyFont="1" applyBorder="1" applyAlignment="1" applyProtection="1">
      <alignment horizontal="center" vertical="center" textRotation="255"/>
    </xf>
    <xf numFmtId="38" fontId="6" fillId="0" borderId="11" xfId="1" applyFont="1" applyBorder="1" applyAlignment="1" applyProtection="1">
      <alignment horizontal="center" vertical="center" textRotation="255"/>
    </xf>
    <xf numFmtId="38" fontId="6" fillId="0" borderId="3" xfId="1" applyFont="1" applyBorder="1" applyAlignment="1" applyProtection="1">
      <alignment horizontal="center" vertical="center" textRotation="255" wrapText="1"/>
    </xf>
    <xf numFmtId="38" fontId="10" fillId="0" borderId="3" xfId="1" applyFont="1" applyBorder="1" applyAlignment="1" applyProtection="1">
      <alignment horizontal="center" vertical="center" textRotation="255" wrapText="1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880B-C485-4FB0-BB9F-D4CA1AA72A38}">
  <sheetPr>
    <pageSetUpPr fitToPage="1"/>
  </sheetPr>
  <dimension ref="A1:Q39"/>
  <sheetViews>
    <sheetView tabSelected="1" view="pageBreakPreview" zoomScale="70" zoomScaleNormal="70" zoomScaleSheetLayoutView="70" workbookViewId="0"/>
  </sheetViews>
  <sheetFormatPr defaultColWidth="8.83203125" defaultRowHeight="22.5"/>
  <cols>
    <col min="1" max="3" width="5.58203125" style="14" customWidth="1"/>
    <col min="4" max="4" width="25.83203125" style="14" customWidth="1"/>
    <col min="5" max="5" width="45.58203125" style="14" customWidth="1"/>
    <col min="6" max="14" width="25.58203125" style="14" customWidth="1"/>
    <col min="15" max="15" width="13.83203125" style="14" customWidth="1"/>
    <col min="16" max="16" width="10.75" style="14" bestFit="1" customWidth="1"/>
    <col min="17" max="16384" width="8.83203125" style="14"/>
  </cols>
  <sheetData>
    <row r="1" spans="1:17" ht="26.5">
      <c r="A1" s="13" t="s">
        <v>173</v>
      </c>
      <c r="B1" s="13"/>
    </row>
    <row r="2" spans="1:17">
      <c r="C2" s="15"/>
      <c r="D2" s="14" t="s">
        <v>28</v>
      </c>
      <c r="K2" s="16"/>
      <c r="L2" s="16"/>
      <c r="M2" s="16"/>
      <c r="N2" s="16"/>
      <c r="O2" s="16"/>
    </row>
    <row r="3" spans="1:17">
      <c r="C3" s="17"/>
      <c r="D3" s="14" t="s">
        <v>29</v>
      </c>
      <c r="K3" s="16"/>
      <c r="L3" s="16"/>
      <c r="M3" s="16"/>
      <c r="N3" s="16"/>
      <c r="O3" s="16"/>
    </row>
    <row r="4" spans="1:17">
      <c r="A4" s="18"/>
      <c r="B4" s="18"/>
      <c r="C4" s="18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162</v>
      </c>
      <c r="J4" s="14" t="s">
        <v>163</v>
      </c>
      <c r="K4" s="14" t="s">
        <v>150</v>
      </c>
      <c r="L4" s="16"/>
      <c r="M4" s="16"/>
      <c r="N4" s="16"/>
      <c r="O4" s="16"/>
    </row>
    <row r="5" spans="1:17">
      <c r="E5" s="61"/>
      <c r="F5" s="62"/>
      <c r="G5" s="63"/>
      <c r="H5" s="61"/>
      <c r="I5" s="61"/>
      <c r="J5" s="61"/>
      <c r="K5" s="62"/>
      <c r="L5" s="16"/>
      <c r="M5" s="16"/>
      <c r="N5" s="16"/>
      <c r="O5" s="19" t="str">
        <f>IF(G5="","",VLOOKUP(G5,データリスト!A:B,2,FALSE))</f>
        <v/>
      </c>
    </row>
    <row r="6" spans="1:17" ht="32.5">
      <c r="D6" s="20"/>
      <c r="E6" s="20"/>
      <c r="F6" s="20"/>
      <c r="G6" s="21"/>
      <c r="H6" s="22" t="str">
        <f>IF(I5="","",IF(O5="地域密着型サービス",IF(OR(G18&gt;9,G22&gt;9,G27&gt;9,G28&gt;9,G29&gt;9),"導入できる台数は、９台までです",""),IF(OR(G18&gt;ROUNDUP(I5*0.2,0),G22&gt;ROUNDUP(G22*0.2,0),G27&gt;ROUNDUP(I5*0.2,0),G28&gt;ROUNDUP(I5*0.2,0),G29&gt;ROUNDUP(I5*0.2,0)),"導入できる台数は、利用者定員の２割までです。","")))</f>
        <v/>
      </c>
      <c r="I6" s="20"/>
      <c r="L6" s="16"/>
      <c r="M6" s="16"/>
      <c r="N6" s="16"/>
      <c r="O6" s="16"/>
    </row>
    <row r="7" spans="1:17" ht="40" customHeight="1">
      <c r="D7" s="23"/>
      <c r="F7" s="24" t="s">
        <v>0</v>
      </c>
      <c r="G7" s="24" t="s">
        <v>1</v>
      </c>
      <c r="H7" s="24" t="s">
        <v>141</v>
      </c>
      <c r="I7" s="24" t="s">
        <v>2</v>
      </c>
      <c r="J7" s="24" t="s">
        <v>142</v>
      </c>
      <c r="K7" s="24" t="s">
        <v>143</v>
      </c>
      <c r="L7" s="24" t="s">
        <v>144</v>
      </c>
      <c r="M7" s="24" t="s">
        <v>145</v>
      </c>
      <c r="N7" s="25" t="s">
        <v>146</v>
      </c>
      <c r="O7" s="25"/>
    </row>
    <row r="8" spans="1:17" s="28" customFormat="1" ht="54" customHeight="1">
      <c r="A8" s="26" t="s">
        <v>22</v>
      </c>
      <c r="B8" s="26" t="s">
        <v>165</v>
      </c>
      <c r="C8" s="26" t="s">
        <v>21</v>
      </c>
      <c r="D8" s="26" t="s">
        <v>3</v>
      </c>
      <c r="E8" s="26" t="s">
        <v>25</v>
      </c>
      <c r="F8" s="26" t="s">
        <v>4</v>
      </c>
      <c r="G8" s="26" t="s">
        <v>7</v>
      </c>
      <c r="H8" s="26" t="s">
        <v>20</v>
      </c>
      <c r="I8" s="26" t="s">
        <v>5</v>
      </c>
      <c r="J8" s="26" t="s">
        <v>6</v>
      </c>
      <c r="K8" s="26" t="s">
        <v>8</v>
      </c>
      <c r="L8" s="26" t="s">
        <v>9</v>
      </c>
      <c r="M8" s="26" t="s">
        <v>10</v>
      </c>
      <c r="N8" s="26" t="s">
        <v>11</v>
      </c>
      <c r="O8" s="27"/>
    </row>
    <row r="9" spans="1:17" s="33" customFormat="1" ht="18" customHeight="1">
      <c r="A9" s="29"/>
      <c r="B9" s="29"/>
      <c r="C9" s="29"/>
      <c r="D9" s="29"/>
      <c r="E9" s="29"/>
      <c r="F9" s="30" t="s">
        <v>12</v>
      </c>
      <c r="G9" s="31" t="s">
        <v>140</v>
      </c>
      <c r="H9" s="31" t="s">
        <v>12</v>
      </c>
      <c r="I9" s="31" t="s">
        <v>12</v>
      </c>
      <c r="J9" s="30" t="s">
        <v>12</v>
      </c>
      <c r="K9" s="31" t="s">
        <v>12</v>
      </c>
      <c r="L9" s="31" t="s">
        <v>12</v>
      </c>
      <c r="M9" s="31" t="s">
        <v>12</v>
      </c>
      <c r="N9" s="30" t="s">
        <v>12</v>
      </c>
      <c r="O9" s="32"/>
    </row>
    <row r="10" spans="1:17" ht="40" customHeight="1">
      <c r="A10" s="68" t="s">
        <v>23</v>
      </c>
      <c r="B10" s="68" t="s">
        <v>166</v>
      </c>
      <c r="C10" s="71" t="s">
        <v>26</v>
      </c>
      <c r="D10" s="2"/>
      <c r="E10" s="3"/>
      <c r="F10" s="4"/>
      <c r="G10" s="34" t="s">
        <v>164</v>
      </c>
      <c r="H10" s="64"/>
      <c r="I10" s="64"/>
      <c r="J10" s="35" t="str">
        <f>IF(H10="","",H10-I10)</f>
        <v/>
      </c>
      <c r="K10" s="36" t="str">
        <f>IF(J10="","",J10*4/5)</f>
        <v/>
      </c>
      <c r="L10" s="37" t="str">
        <f>IF(K10="","",ROUNDDOWN(SUM(K10:K13),-3))</f>
        <v/>
      </c>
      <c r="M10" s="38" t="str">
        <f>IF(L10="","",SUM(P10:P13))</f>
        <v/>
      </c>
      <c r="N10" s="39" t="str">
        <f>IF(AND(M10="",M14="",M18="",M22="",M26="",M27="",M28="",M29=""),"",SUM(O10:O29))</f>
        <v/>
      </c>
      <c r="O10" s="40" t="str">
        <f>IF(L10&lt;M10,L10,M10)</f>
        <v/>
      </c>
      <c r="P10" s="14">
        <f>IF(D10=データリスト!E2,2500000,IF($J$5&lt;11,1000000,IF($J$5&lt;21,1500000,IF($J$5&lt;31,2000000,2500000))))</f>
        <v>1000000</v>
      </c>
      <c r="Q10" s="14" t="s">
        <v>147</v>
      </c>
    </row>
    <row r="11" spans="1:17" ht="40" customHeight="1">
      <c r="A11" s="69"/>
      <c r="B11" s="69"/>
      <c r="C11" s="72"/>
      <c r="D11" s="41" t="s">
        <v>13</v>
      </c>
      <c r="E11" s="3"/>
      <c r="F11" s="37"/>
      <c r="G11" s="5"/>
      <c r="H11" s="64"/>
      <c r="I11" s="64"/>
      <c r="J11" s="42" t="str">
        <f t="shared" ref="J11:J29" si="0">IF(H11="","",H11-I11)</f>
        <v/>
      </c>
      <c r="K11" s="36" t="str">
        <f t="shared" ref="K11:K29" si="1">IF(J11="","",J11*4/5)</f>
        <v/>
      </c>
      <c r="L11" s="37"/>
      <c r="M11" s="38"/>
      <c r="N11" s="43"/>
      <c r="O11" s="40"/>
      <c r="P11" s="14">
        <f>IF(K5=データリスト!D2,50000,0)</f>
        <v>0</v>
      </c>
      <c r="Q11" s="14" t="s">
        <v>148</v>
      </c>
    </row>
    <row r="12" spans="1:17" ht="40" customHeight="1">
      <c r="A12" s="69"/>
      <c r="B12" s="69"/>
      <c r="C12" s="72"/>
      <c r="D12" s="41" t="s">
        <v>14</v>
      </c>
      <c r="E12" s="3"/>
      <c r="F12" s="37"/>
      <c r="G12" s="5"/>
      <c r="H12" s="64"/>
      <c r="I12" s="64"/>
      <c r="J12" s="42" t="str">
        <f t="shared" si="0"/>
        <v/>
      </c>
      <c r="K12" s="36" t="str">
        <f t="shared" si="1"/>
        <v/>
      </c>
      <c r="L12" s="37"/>
      <c r="M12" s="38"/>
      <c r="N12" s="43"/>
      <c r="O12" s="40"/>
      <c r="P12" s="14">
        <f>IF(AND(H11="",H12="",H13=""),0,150000)</f>
        <v>0</v>
      </c>
      <c r="Q12" s="14" t="s">
        <v>149</v>
      </c>
    </row>
    <row r="13" spans="1:17" ht="40" customHeight="1">
      <c r="A13" s="69"/>
      <c r="B13" s="69"/>
      <c r="C13" s="73"/>
      <c r="D13" s="41" t="s">
        <v>15</v>
      </c>
      <c r="E13" s="3"/>
      <c r="F13" s="37"/>
      <c r="G13" s="5"/>
      <c r="H13" s="64"/>
      <c r="I13" s="64"/>
      <c r="J13" s="42" t="str">
        <f t="shared" si="0"/>
        <v/>
      </c>
      <c r="K13" s="36" t="str">
        <f t="shared" si="1"/>
        <v/>
      </c>
      <c r="L13" s="37"/>
      <c r="M13" s="38"/>
      <c r="N13" s="43"/>
      <c r="O13" s="40"/>
    </row>
    <row r="14" spans="1:17" ht="40" customHeight="1">
      <c r="A14" s="69"/>
      <c r="B14" s="69"/>
      <c r="C14" s="71" t="s">
        <v>27</v>
      </c>
      <c r="D14" s="44" t="s">
        <v>27</v>
      </c>
      <c r="E14" s="6"/>
      <c r="F14" s="37"/>
      <c r="G14" s="34" t="s">
        <v>164</v>
      </c>
      <c r="H14" s="65"/>
      <c r="I14" s="65"/>
      <c r="J14" s="35" t="str">
        <f t="shared" si="0"/>
        <v/>
      </c>
      <c r="K14" s="45" t="str">
        <f t="shared" si="1"/>
        <v/>
      </c>
      <c r="L14" s="46" t="str">
        <f t="shared" ref="L14" si="2">IF(K14="","",ROUNDDOWN(SUM(K14:K17),-3))</f>
        <v/>
      </c>
      <c r="M14" s="47" t="str">
        <f>IF(L14="","",1000000)</f>
        <v/>
      </c>
      <c r="N14" s="43"/>
      <c r="O14" s="40" t="str">
        <f t="shared" ref="O14" si="3">IF(L14&lt;M14,L14,M14)</f>
        <v/>
      </c>
    </row>
    <row r="15" spans="1:17" ht="40" customHeight="1">
      <c r="A15" s="69"/>
      <c r="B15" s="69"/>
      <c r="C15" s="72"/>
      <c r="D15" s="41" t="s">
        <v>13</v>
      </c>
      <c r="E15" s="3"/>
      <c r="F15" s="37"/>
      <c r="G15" s="5"/>
      <c r="H15" s="64"/>
      <c r="I15" s="64"/>
      <c r="J15" s="42" t="str">
        <f t="shared" si="0"/>
        <v/>
      </c>
      <c r="K15" s="36" t="str">
        <f t="shared" si="1"/>
        <v/>
      </c>
      <c r="L15" s="37"/>
      <c r="M15" s="38"/>
      <c r="N15" s="43"/>
      <c r="O15" s="40"/>
    </row>
    <row r="16" spans="1:17" ht="40" customHeight="1">
      <c r="A16" s="69"/>
      <c r="B16" s="69"/>
      <c r="C16" s="72"/>
      <c r="D16" s="41" t="s">
        <v>14</v>
      </c>
      <c r="E16" s="3"/>
      <c r="F16" s="37"/>
      <c r="G16" s="5"/>
      <c r="H16" s="64"/>
      <c r="I16" s="64"/>
      <c r="J16" s="42" t="str">
        <f t="shared" si="0"/>
        <v/>
      </c>
      <c r="K16" s="36" t="str">
        <f t="shared" si="1"/>
        <v/>
      </c>
      <c r="L16" s="37"/>
      <c r="M16" s="38"/>
      <c r="N16" s="43"/>
      <c r="O16" s="40"/>
    </row>
    <row r="17" spans="1:16" ht="40" customHeight="1">
      <c r="A17" s="69"/>
      <c r="B17" s="69"/>
      <c r="C17" s="73"/>
      <c r="D17" s="41" t="s">
        <v>15</v>
      </c>
      <c r="E17" s="3"/>
      <c r="F17" s="37"/>
      <c r="G17" s="5"/>
      <c r="H17" s="64"/>
      <c r="I17" s="64"/>
      <c r="J17" s="42" t="str">
        <f t="shared" si="0"/>
        <v/>
      </c>
      <c r="K17" s="36" t="str">
        <f t="shared" si="1"/>
        <v/>
      </c>
      <c r="L17" s="37"/>
      <c r="M17" s="38"/>
      <c r="N17" s="43"/>
      <c r="O17" s="40"/>
    </row>
    <row r="18" spans="1:16" ht="40" customHeight="1">
      <c r="A18" s="69"/>
      <c r="B18" s="69"/>
      <c r="C18" s="71" t="s">
        <v>24</v>
      </c>
      <c r="D18" s="7"/>
      <c r="E18" s="6"/>
      <c r="F18" s="37"/>
      <c r="G18" s="8"/>
      <c r="H18" s="65"/>
      <c r="I18" s="65"/>
      <c r="J18" s="35" t="str">
        <f t="shared" si="0"/>
        <v/>
      </c>
      <c r="K18" s="45" t="str">
        <f t="shared" si="1"/>
        <v/>
      </c>
      <c r="L18" s="46" t="str">
        <f t="shared" ref="L18" si="4">IF(K18="","",ROUNDDOWN(SUM(K18:K21),-3))</f>
        <v/>
      </c>
      <c r="M18" s="47" t="str">
        <f>IF(L18="","",IF(OR(D18=データリスト!$E$5,D18=データリスト!$E$6,D18=データリスト!$E$13),G18*1000000,G18*300000))</f>
        <v/>
      </c>
      <c r="N18" s="43"/>
      <c r="O18" s="40" t="str">
        <f t="shared" ref="O18" si="5">IF(L18&lt;M18,L18,M18)</f>
        <v/>
      </c>
    </row>
    <row r="19" spans="1:16" ht="40" customHeight="1">
      <c r="A19" s="69"/>
      <c r="B19" s="69"/>
      <c r="C19" s="72"/>
      <c r="D19" s="41" t="s">
        <v>13</v>
      </c>
      <c r="E19" s="3"/>
      <c r="F19" s="37"/>
      <c r="G19" s="5"/>
      <c r="H19" s="64"/>
      <c r="I19" s="64"/>
      <c r="J19" s="42" t="str">
        <f t="shared" si="0"/>
        <v/>
      </c>
      <c r="K19" s="36" t="str">
        <f t="shared" si="1"/>
        <v/>
      </c>
      <c r="L19" s="37"/>
      <c r="M19" s="38"/>
      <c r="N19" s="43"/>
      <c r="O19" s="40"/>
    </row>
    <row r="20" spans="1:16" ht="40" customHeight="1">
      <c r="A20" s="69"/>
      <c r="B20" s="69"/>
      <c r="C20" s="72"/>
      <c r="D20" s="41" t="s">
        <v>14</v>
      </c>
      <c r="E20" s="3"/>
      <c r="F20" s="37"/>
      <c r="G20" s="5"/>
      <c r="H20" s="64"/>
      <c r="I20" s="64"/>
      <c r="J20" s="42" t="str">
        <f t="shared" si="0"/>
        <v/>
      </c>
      <c r="K20" s="36" t="str">
        <f t="shared" si="1"/>
        <v/>
      </c>
      <c r="L20" s="37"/>
      <c r="M20" s="38"/>
      <c r="N20" s="43"/>
      <c r="O20" s="40"/>
    </row>
    <row r="21" spans="1:16" ht="40" customHeight="1">
      <c r="A21" s="69"/>
      <c r="B21" s="69"/>
      <c r="C21" s="72"/>
      <c r="D21" s="48" t="s">
        <v>15</v>
      </c>
      <c r="E21" s="9"/>
      <c r="F21" s="37"/>
      <c r="G21" s="10"/>
      <c r="H21" s="66"/>
      <c r="I21" s="66"/>
      <c r="J21" s="49" t="str">
        <f t="shared" si="0"/>
        <v/>
      </c>
      <c r="K21" s="50" t="str">
        <f t="shared" si="1"/>
        <v/>
      </c>
      <c r="L21" s="49"/>
      <c r="M21" s="51"/>
      <c r="N21" s="43"/>
      <c r="O21" s="40"/>
    </row>
    <row r="22" spans="1:16" ht="40" customHeight="1">
      <c r="A22" s="69"/>
      <c r="B22" s="69"/>
      <c r="C22" s="72"/>
      <c r="D22" s="7"/>
      <c r="E22" s="6"/>
      <c r="F22" s="37"/>
      <c r="G22" s="8"/>
      <c r="H22" s="65"/>
      <c r="I22" s="65"/>
      <c r="J22" s="35" t="str">
        <f t="shared" si="0"/>
        <v/>
      </c>
      <c r="K22" s="45" t="str">
        <f t="shared" si="1"/>
        <v/>
      </c>
      <c r="L22" s="46" t="str">
        <f t="shared" ref="L22" si="6">IF(K22="","",ROUNDDOWN(SUM(K22:K25),-3))</f>
        <v/>
      </c>
      <c r="M22" s="47" t="str">
        <f>IF(L22="","",IF(OR(D22=データリスト!$E$5,D22=データリスト!$E$6,D22=データリスト!$E$13),G22*1000000,G22*300000))</f>
        <v/>
      </c>
      <c r="N22" s="43"/>
      <c r="O22" s="40" t="str">
        <f t="shared" ref="O22" si="7">IF(L22&lt;M22,L22,M22)</f>
        <v/>
      </c>
    </row>
    <row r="23" spans="1:16" ht="40" customHeight="1">
      <c r="A23" s="69"/>
      <c r="B23" s="69"/>
      <c r="C23" s="72"/>
      <c r="D23" s="41" t="s">
        <v>13</v>
      </c>
      <c r="E23" s="3"/>
      <c r="F23" s="37"/>
      <c r="G23" s="5"/>
      <c r="H23" s="64"/>
      <c r="I23" s="64"/>
      <c r="J23" s="42" t="str">
        <f t="shared" si="0"/>
        <v/>
      </c>
      <c r="K23" s="36" t="str">
        <f t="shared" si="1"/>
        <v/>
      </c>
      <c r="L23" s="37"/>
      <c r="M23" s="38"/>
      <c r="N23" s="43"/>
      <c r="O23" s="40"/>
    </row>
    <row r="24" spans="1:16" ht="40" customHeight="1">
      <c r="A24" s="69"/>
      <c r="B24" s="69"/>
      <c r="C24" s="72"/>
      <c r="D24" s="41" t="s">
        <v>14</v>
      </c>
      <c r="E24" s="3"/>
      <c r="F24" s="37"/>
      <c r="G24" s="5"/>
      <c r="H24" s="64"/>
      <c r="I24" s="64"/>
      <c r="J24" s="42" t="str">
        <f t="shared" si="0"/>
        <v/>
      </c>
      <c r="K24" s="36" t="str">
        <f t="shared" si="1"/>
        <v/>
      </c>
      <c r="L24" s="37"/>
      <c r="M24" s="38"/>
      <c r="N24" s="43"/>
      <c r="O24" s="40"/>
    </row>
    <row r="25" spans="1:16" ht="40" customHeight="1">
      <c r="A25" s="69"/>
      <c r="B25" s="70"/>
      <c r="C25" s="73"/>
      <c r="D25" s="48" t="s">
        <v>15</v>
      </c>
      <c r="E25" s="9"/>
      <c r="F25" s="37"/>
      <c r="G25" s="10"/>
      <c r="H25" s="66"/>
      <c r="I25" s="66"/>
      <c r="J25" s="49" t="str">
        <f t="shared" si="0"/>
        <v/>
      </c>
      <c r="K25" s="50" t="str">
        <f t="shared" si="1"/>
        <v/>
      </c>
      <c r="L25" s="49"/>
      <c r="M25" s="51"/>
      <c r="N25" s="43"/>
      <c r="O25" s="40"/>
    </row>
    <row r="26" spans="1:16" ht="120" customHeight="1">
      <c r="A26" s="69"/>
      <c r="B26" s="74" t="s">
        <v>168</v>
      </c>
      <c r="C26" s="52" t="s">
        <v>171</v>
      </c>
      <c r="D26" s="12"/>
      <c r="E26" s="11"/>
      <c r="F26" s="37"/>
      <c r="G26" s="53" t="s">
        <v>169</v>
      </c>
      <c r="H26" s="67"/>
      <c r="I26" s="67"/>
      <c r="J26" s="54" t="str">
        <f t="shared" si="0"/>
        <v/>
      </c>
      <c r="K26" s="55" t="str">
        <f t="shared" si="1"/>
        <v/>
      </c>
      <c r="L26" s="54" t="str">
        <f>IF(K26="","",ROUNDDOWN(K26,-3))</f>
        <v/>
      </c>
      <c r="M26" s="56" t="str">
        <f>IF(L26="","",P26)</f>
        <v/>
      </c>
      <c r="N26" s="43"/>
      <c r="O26" s="40" t="str">
        <f t="shared" ref="O26:O29" si="8">IF(L26&lt;M26,L26,M26)</f>
        <v/>
      </c>
      <c r="P26" s="14">
        <f>IF(D26=データリスト!E22,2500000,IF($J$5&lt;11,1000000,IF($J$5&lt;21,1500000,IF($J$5&lt;31,2000000,2500000))))</f>
        <v>1000000</v>
      </c>
    </row>
    <row r="27" spans="1:16" ht="40" customHeight="1">
      <c r="A27" s="69"/>
      <c r="B27" s="74"/>
      <c r="C27" s="75" t="s">
        <v>172</v>
      </c>
      <c r="D27" s="57"/>
      <c r="E27" s="3"/>
      <c r="F27" s="37"/>
      <c r="G27" s="5"/>
      <c r="H27" s="64"/>
      <c r="I27" s="64"/>
      <c r="J27" s="42" t="str">
        <f t="shared" si="0"/>
        <v/>
      </c>
      <c r="K27" s="36" t="str">
        <f t="shared" si="1"/>
        <v/>
      </c>
      <c r="L27" s="36" t="str">
        <f t="shared" ref="L27:L29" si="9">IF(K27="","",ROUNDDOWN(K27,-3))</f>
        <v/>
      </c>
      <c r="M27" s="36" t="str">
        <f>IF(L27="","",G27*1000000)</f>
        <v/>
      </c>
      <c r="N27" s="43"/>
      <c r="O27" s="40" t="str">
        <f>IF(L27&lt;M27,L27,M27)</f>
        <v/>
      </c>
    </row>
    <row r="28" spans="1:16" ht="40" customHeight="1">
      <c r="A28" s="69"/>
      <c r="B28" s="74"/>
      <c r="C28" s="75"/>
      <c r="D28" s="58"/>
      <c r="E28" s="3"/>
      <c r="F28" s="37"/>
      <c r="G28" s="5"/>
      <c r="H28" s="64"/>
      <c r="I28" s="64"/>
      <c r="J28" s="42" t="str">
        <f t="shared" si="0"/>
        <v/>
      </c>
      <c r="K28" s="36" t="str">
        <f t="shared" si="1"/>
        <v/>
      </c>
      <c r="L28" s="36" t="str">
        <f t="shared" si="9"/>
        <v/>
      </c>
      <c r="M28" s="36" t="str">
        <f t="shared" ref="M28:M29" si="10">IF(L28="","",G28*1000000)</f>
        <v/>
      </c>
      <c r="N28" s="43"/>
      <c r="O28" s="40" t="str">
        <f t="shared" si="8"/>
        <v/>
      </c>
    </row>
    <row r="29" spans="1:16" ht="40" customHeight="1">
      <c r="A29" s="70"/>
      <c r="B29" s="74"/>
      <c r="C29" s="75"/>
      <c r="D29" s="59"/>
      <c r="E29" s="9"/>
      <c r="F29" s="49"/>
      <c r="G29" s="10"/>
      <c r="H29" s="66"/>
      <c r="I29" s="66"/>
      <c r="J29" s="49" t="str">
        <f t="shared" si="0"/>
        <v/>
      </c>
      <c r="K29" s="50" t="str">
        <f t="shared" si="1"/>
        <v/>
      </c>
      <c r="L29" s="50" t="str">
        <f t="shared" si="9"/>
        <v/>
      </c>
      <c r="M29" s="50" t="str">
        <f t="shared" si="10"/>
        <v/>
      </c>
      <c r="N29" s="60"/>
      <c r="O29" s="40" t="str">
        <f t="shared" si="8"/>
        <v/>
      </c>
    </row>
    <row r="30" spans="1:16">
      <c r="A30" s="14" t="s">
        <v>151</v>
      </c>
    </row>
    <row r="31" spans="1:16">
      <c r="A31" s="14" t="s">
        <v>152</v>
      </c>
    </row>
    <row r="32" spans="1:16">
      <c r="A32" s="14" t="s">
        <v>157</v>
      </c>
    </row>
    <row r="33" spans="1:1">
      <c r="A33" s="14" t="s">
        <v>153</v>
      </c>
    </row>
    <row r="34" spans="1:1">
      <c r="A34" s="14" t="s">
        <v>154</v>
      </c>
    </row>
    <row r="35" spans="1:1">
      <c r="A35" s="14" t="s">
        <v>155</v>
      </c>
    </row>
    <row r="36" spans="1:1">
      <c r="A36" s="14" t="s">
        <v>159</v>
      </c>
    </row>
    <row r="37" spans="1:1">
      <c r="A37" s="14" t="s">
        <v>156</v>
      </c>
    </row>
    <row r="38" spans="1:1">
      <c r="A38" s="14" t="s">
        <v>158</v>
      </c>
    </row>
    <row r="39" spans="1:1">
      <c r="A39" s="14" t="s">
        <v>160</v>
      </c>
    </row>
  </sheetData>
  <sheetProtection algorithmName="SHA-512" hashValue="vz/iojKAh6I9lXOjvJIqHHZFbaxLNFU9yvzLI43tIAiIKH73gVNoePizhwiF7TM/fdYejpc08lIyH/BVkAhh1w==" saltValue="OeL+RZfI9z3SNRYjNwcaIw==" spinCount="100000" sheet="1" objects="1" scenarios="1"/>
  <mergeCells count="7">
    <mergeCell ref="A10:A29"/>
    <mergeCell ref="C10:C13"/>
    <mergeCell ref="C14:C17"/>
    <mergeCell ref="B10:B25"/>
    <mergeCell ref="C18:C25"/>
    <mergeCell ref="B26:B29"/>
    <mergeCell ref="C27:C29"/>
  </mergeCells>
  <phoneticPr fontId="2"/>
  <conditionalFormatting sqref="H10:J10 H14:J14 H18:J18">
    <cfRule type="expression" dxfId="2" priority="3">
      <formula>$H10="台数上限を超えています"</formula>
    </cfRule>
  </conditionalFormatting>
  <conditionalFormatting sqref="H22:J22">
    <cfRule type="expression" dxfId="1" priority="2">
      <formula>$H22="台数上限を超えています"</formula>
    </cfRule>
  </conditionalFormatting>
  <conditionalFormatting sqref="H26:J26">
    <cfRule type="expression" dxfId="0" priority="1">
      <formula>$H26="台数上限を超えています"</formula>
    </cfRule>
  </conditionalFormatting>
  <pageMargins left="0.78740157480314965" right="0.78740157480314965" top="0.74803149606299213" bottom="0.74803149606299213" header="0.31496062992125984" footer="0.31496062992125984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4BA9A7E-728E-4C28-8ABF-B29D3B6C9AC1}">
          <x14:formula1>
            <xm:f>データリスト!$C$2:$C$37</xm:f>
          </x14:formula1>
          <xm:sqref>F5</xm:sqref>
        </x14:dataValidation>
        <x14:dataValidation type="list" allowBlank="1" showInputMessage="1" showErrorMessage="1" xr:uid="{3073F323-2F88-43DD-A5C0-FB22F1B1B965}">
          <x14:formula1>
            <xm:f>データリスト!$A$2:$A$56</xm:f>
          </x14:formula1>
          <xm:sqref>G5</xm:sqref>
        </x14:dataValidation>
        <x14:dataValidation type="list" allowBlank="1" showInputMessage="1" showErrorMessage="1" xr:uid="{C20B5103-6E1D-4A2A-B12B-7FD98B1B120C}">
          <x14:formula1>
            <xm:f>データリスト!$D$2:$D$4</xm:f>
          </x14:formula1>
          <xm:sqref>K5</xm:sqref>
        </x14:dataValidation>
        <x14:dataValidation type="list" allowBlank="1" showInputMessage="1" showErrorMessage="1" xr:uid="{7E82C957-0AC6-44FC-B367-3A329F98D494}">
          <x14:formula1>
            <xm:f>データリスト!$E$2:$E$4</xm:f>
          </x14:formula1>
          <xm:sqref>D10</xm:sqref>
        </x14:dataValidation>
        <x14:dataValidation type="list" allowBlank="1" showInputMessage="1" showErrorMessage="1" xr:uid="{6E97097A-47C4-4929-A562-8FD93FC644EA}">
          <x14:formula1>
            <xm:f>データリスト!$E$5:$E$21</xm:f>
          </x14:formula1>
          <xm:sqref>D18 D22</xm:sqref>
        </x14:dataValidation>
        <x14:dataValidation type="list" allowBlank="1" showInputMessage="1" showErrorMessage="1" xr:uid="{14058E59-17DA-4CA8-971F-EE8A0B189C1E}">
          <x14:formula1>
            <xm:f>データリスト!$E$22:$E$24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C945-47F7-462D-865C-A9C35C4B891E}">
  <dimension ref="A1:E55"/>
  <sheetViews>
    <sheetView workbookViewId="0">
      <selection activeCell="B14" sqref="B14"/>
    </sheetView>
  </sheetViews>
  <sheetFormatPr defaultRowHeight="18"/>
  <cols>
    <col min="1" max="1" width="43.6640625" bestFit="1" customWidth="1"/>
    <col min="2" max="2" width="43.6640625" customWidth="1"/>
    <col min="3" max="4" width="14" customWidth="1"/>
  </cols>
  <sheetData>
    <row r="1" spans="1:5">
      <c r="A1" s="1" t="s">
        <v>30</v>
      </c>
      <c r="B1" s="1"/>
      <c r="C1" s="1" t="s">
        <v>120</v>
      </c>
      <c r="D1" s="1" t="s">
        <v>121</v>
      </c>
      <c r="E1" t="s">
        <v>3</v>
      </c>
    </row>
    <row r="2" spans="1:5">
      <c r="A2" t="s">
        <v>31</v>
      </c>
      <c r="C2" t="s">
        <v>85</v>
      </c>
      <c r="D2" t="s">
        <v>122</v>
      </c>
      <c r="E2" t="s">
        <v>26</v>
      </c>
    </row>
    <row r="3" spans="1:5">
      <c r="A3" t="s">
        <v>32</v>
      </c>
      <c r="C3" t="s">
        <v>86</v>
      </c>
      <c r="D3" t="s">
        <v>123</v>
      </c>
      <c r="E3" t="s">
        <v>161</v>
      </c>
    </row>
    <row r="4" spans="1:5">
      <c r="A4" t="s">
        <v>33</v>
      </c>
      <c r="C4" t="s">
        <v>87</v>
      </c>
    </row>
    <row r="5" spans="1:5">
      <c r="A5" t="s">
        <v>34</v>
      </c>
      <c r="B5" t="s">
        <v>174</v>
      </c>
      <c r="C5" t="s">
        <v>88</v>
      </c>
      <c r="E5" t="s">
        <v>124</v>
      </c>
    </row>
    <row r="6" spans="1:5">
      <c r="A6" t="s">
        <v>35</v>
      </c>
      <c r="B6" t="s">
        <v>174</v>
      </c>
      <c r="C6" t="s">
        <v>89</v>
      </c>
      <c r="E6" t="s">
        <v>125</v>
      </c>
    </row>
    <row r="7" spans="1:5">
      <c r="A7" t="s">
        <v>36</v>
      </c>
      <c r="B7" t="s">
        <v>174</v>
      </c>
      <c r="C7" t="s">
        <v>90</v>
      </c>
      <c r="E7" t="s">
        <v>126</v>
      </c>
    </row>
    <row r="8" spans="1:5">
      <c r="A8" t="s">
        <v>37</v>
      </c>
      <c r="B8" t="s">
        <v>174</v>
      </c>
      <c r="C8" t="s">
        <v>91</v>
      </c>
      <c r="E8" t="s">
        <v>127</v>
      </c>
    </row>
    <row r="9" spans="1:5">
      <c r="A9" t="s">
        <v>38</v>
      </c>
      <c r="B9" t="s">
        <v>174</v>
      </c>
      <c r="C9" t="s">
        <v>92</v>
      </c>
      <c r="E9" t="s">
        <v>128</v>
      </c>
    </row>
    <row r="10" spans="1:5">
      <c r="A10" t="s">
        <v>39</v>
      </c>
      <c r="C10" t="s">
        <v>93</v>
      </c>
      <c r="E10" t="s">
        <v>129</v>
      </c>
    </row>
    <row r="11" spans="1:5">
      <c r="A11" t="s">
        <v>40</v>
      </c>
      <c r="C11" t="s">
        <v>94</v>
      </c>
      <c r="E11" t="s">
        <v>130</v>
      </c>
    </row>
    <row r="12" spans="1:5">
      <c r="A12" t="s">
        <v>41</v>
      </c>
      <c r="C12" t="s">
        <v>95</v>
      </c>
      <c r="E12" t="s">
        <v>131</v>
      </c>
    </row>
    <row r="13" spans="1:5">
      <c r="A13" t="s">
        <v>42</v>
      </c>
      <c r="C13" t="s">
        <v>96</v>
      </c>
      <c r="E13" t="s">
        <v>132</v>
      </c>
    </row>
    <row r="14" spans="1:5">
      <c r="A14" t="s">
        <v>43</v>
      </c>
      <c r="C14" t="s">
        <v>97</v>
      </c>
      <c r="E14" t="s">
        <v>133</v>
      </c>
    </row>
    <row r="15" spans="1:5">
      <c r="A15" t="s">
        <v>44</v>
      </c>
      <c r="C15" t="s">
        <v>98</v>
      </c>
      <c r="E15" t="s">
        <v>134</v>
      </c>
    </row>
    <row r="16" spans="1:5">
      <c r="A16" t="s">
        <v>45</v>
      </c>
      <c r="B16" t="s">
        <v>174</v>
      </c>
      <c r="C16" t="s">
        <v>99</v>
      </c>
      <c r="E16" t="s">
        <v>135</v>
      </c>
    </row>
    <row r="17" spans="1:5">
      <c r="A17" t="s">
        <v>46</v>
      </c>
      <c r="B17" t="s">
        <v>174</v>
      </c>
      <c r="C17" t="s">
        <v>100</v>
      </c>
      <c r="E17" t="s">
        <v>136</v>
      </c>
    </row>
    <row r="18" spans="1:5">
      <c r="A18" t="s">
        <v>47</v>
      </c>
      <c r="C18" t="s">
        <v>101</v>
      </c>
      <c r="E18" t="s">
        <v>137</v>
      </c>
    </row>
    <row r="19" spans="1:5">
      <c r="A19" t="s">
        <v>48</v>
      </c>
      <c r="C19" t="s">
        <v>102</v>
      </c>
      <c r="E19" t="s">
        <v>138</v>
      </c>
    </row>
    <row r="20" spans="1:5">
      <c r="A20" t="s">
        <v>49</v>
      </c>
      <c r="C20" t="s">
        <v>103</v>
      </c>
      <c r="E20" t="s">
        <v>139</v>
      </c>
    </row>
    <row r="21" spans="1:5">
      <c r="A21" t="s">
        <v>50</v>
      </c>
      <c r="C21" t="s">
        <v>104</v>
      </c>
    </row>
    <row r="22" spans="1:5">
      <c r="A22" t="s">
        <v>51</v>
      </c>
      <c r="C22" t="s">
        <v>105</v>
      </c>
      <c r="E22" t="s">
        <v>167</v>
      </c>
    </row>
    <row r="23" spans="1:5">
      <c r="A23" t="s">
        <v>52</v>
      </c>
      <c r="C23" t="s">
        <v>106</v>
      </c>
      <c r="E23" t="s">
        <v>170</v>
      </c>
    </row>
    <row r="24" spans="1:5">
      <c r="A24" t="s">
        <v>53</v>
      </c>
      <c r="C24" t="s">
        <v>107</v>
      </c>
    </row>
    <row r="25" spans="1:5">
      <c r="A25" t="s">
        <v>54</v>
      </c>
      <c r="C25" t="s">
        <v>108</v>
      </c>
    </row>
    <row r="26" spans="1:5">
      <c r="A26" t="s">
        <v>55</v>
      </c>
      <c r="C26" t="s">
        <v>109</v>
      </c>
    </row>
    <row r="27" spans="1:5">
      <c r="A27" t="s">
        <v>56</v>
      </c>
      <c r="B27" t="s">
        <v>174</v>
      </c>
      <c r="C27" t="s">
        <v>110</v>
      </c>
    </row>
    <row r="28" spans="1:5">
      <c r="A28" t="s">
        <v>57</v>
      </c>
      <c r="B28" t="s">
        <v>174</v>
      </c>
      <c r="C28" t="s">
        <v>111</v>
      </c>
    </row>
    <row r="29" spans="1:5">
      <c r="A29" t="s">
        <v>58</v>
      </c>
      <c r="B29" t="s">
        <v>174</v>
      </c>
      <c r="C29" t="s">
        <v>112</v>
      </c>
    </row>
    <row r="30" spans="1:5">
      <c r="A30" t="s">
        <v>59</v>
      </c>
      <c r="C30" t="s">
        <v>113</v>
      </c>
    </row>
    <row r="31" spans="1:5">
      <c r="A31" t="s">
        <v>60</v>
      </c>
      <c r="B31" t="s">
        <v>174</v>
      </c>
      <c r="C31" t="s">
        <v>114</v>
      </c>
    </row>
    <row r="32" spans="1:5">
      <c r="A32" t="s">
        <v>61</v>
      </c>
      <c r="B32" t="s">
        <v>174</v>
      </c>
      <c r="C32" t="s">
        <v>115</v>
      </c>
    </row>
    <row r="33" spans="1:3">
      <c r="A33" t="s">
        <v>62</v>
      </c>
      <c r="C33" t="s">
        <v>116</v>
      </c>
    </row>
    <row r="34" spans="1:3">
      <c r="A34" t="s">
        <v>63</v>
      </c>
      <c r="C34" t="s">
        <v>117</v>
      </c>
    </row>
    <row r="35" spans="1:3">
      <c r="A35" t="s">
        <v>64</v>
      </c>
      <c r="C35" t="s">
        <v>118</v>
      </c>
    </row>
    <row r="36" spans="1:3">
      <c r="A36" t="s">
        <v>65</v>
      </c>
      <c r="C36" t="s">
        <v>119</v>
      </c>
    </row>
    <row r="37" spans="1:3">
      <c r="A37" t="s">
        <v>66</v>
      </c>
    </row>
    <row r="38" spans="1:3">
      <c r="A38" t="s">
        <v>67</v>
      </c>
    </row>
    <row r="39" spans="1:3">
      <c r="A39" t="s">
        <v>68</v>
      </c>
    </row>
    <row r="40" spans="1:3">
      <c r="A40" t="s">
        <v>69</v>
      </c>
    </row>
    <row r="41" spans="1:3">
      <c r="A41" t="s">
        <v>70</v>
      </c>
    </row>
    <row r="42" spans="1:3">
      <c r="A42" t="s">
        <v>71</v>
      </c>
    </row>
    <row r="43" spans="1:3">
      <c r="A43" t="s">
        <v>72</v>
      </c>
      <c r="B43" t="s">
        <v>174</v>
      </c>
    </row>
    <row r="44" spans="1:3">
      <c r="A44" t="s">
        <v>73</v>
      </c>
      <c r="B44" t="s">
        <v>174</v>
      </c>
    </row>
    <row r="45" spans="1:3">
      <c r="A45" t="s">
        <v>74</v>
      </c>
    </row>
    <row r="46" spans="1:3">
      <c r="A46" t="s">
        <v>75</v>
      </c>
    </row>
    <row r="47" spans="1:3">
      <c r="A47" t="s">
        <v>76</v>
      </c>
    </row>
    <row r="48" spans="1:3">
      <c r="A48" t="s">
        <v>77</v>
      </c>
    </row>
    <row r="49" spans="1:1">
      <c r="A49" t="s">
        <v>78</v>
      </c>
    </row>
    <row r="50" spans="1:1">
      <c r="A50" t="s">
        <v>79</v>
      </c>
    </row>
    <row r="51" spans="1:1">
      <c r="A51" t="s">
        <v>80</v>
      </c>
    </row>
    <row r="52" spans="1:1">
      <c r="A52" t="s">
        <v>81</v>
      </c>
    </row>
    <row r="53" spans="1:1">
      <c r="A53" t="s">
        <v>82</v>
      </c>
    </row>
    <row r="54" spans="1:1">
      <c r="A54" t="s">
        <v>83</v>
      </c>
    </row>
    <row r="55" spans="1:1">
      <c r="A55" t="s">
        <v>84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所要額調書(その他)</vt:lpstr>
      <vt:lpstr>データリスト</vt:lpstr>
      <vt:lpstr>'所要額調書(その他)'!Print_Area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2026-06-12T04:03:18Z</dcterms:created>
  <dcterms:modified xsi:type="dcterms:W3CDTF">2026-06-16T23:52:09Z</dcterms:modified>
</cp:coreProperties>
</file>