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309747B5-F0FA-444F-9C57-7A9B204A3560}" xr6:coauthVersionLast="47" xr6:coauthVersionMax="47" xr10:uidLastSave="{00000000-0000-0000-0000-000000000000}"/>
  <bookViews>
    <workbookView xWindow="28680" yWindow="-15" windowWidth="29040" windowHeight="15720" tabRatio="778" firstSheet="2" activeTab="6" xr2:uid="{00000000-000D-0000-FFFF-FFFF00000000}"/>
  </bookViews>
  <sheets>
    <sheet name="はじめに" sheetId="132" r:id="rId1"/>
    <sheet name="４号様式" sheetId="110" r:id="rId2"/>
    <sheet name="別紙４－２（施設）01病床" sheetId="128" r:id="rId3"/>
    <sheet name="別紙４－２（施設）02病棟" sheetId="135" r:id="rId4"/>
    <sheet name="別紙４－２（施設）03保管庫" sheetId="137" r:id="rId5"/>
    <sheet name="別紙４－２（設備）04病床確保" sheetId="129" r:id="rId6"/>
    <sheet name="別紙４－２（設備）05発熱外来" sheetId="138" r:id="rId7"/>
    <sheet name="別紙４－１" sheetId="130" r:id="rId8"/>
    <sheet name="国庫・施設（別紙1）（非表示）" sheetId="134" state="hidden" r:id="rId9"/>
    <sheet name="国庫・設備（別紙1）（非表示）" sheetId="139" state="hidden" r:id="rId10"/>
    <sheet name="別紙４－３" sheetId="127" r:id="rId11"/>
    <sheet name="別紙４－４" sheetId="121" r:id="rId12"/>
    <sheet name="委任状" sheetId="131" r:id="rId13"/>
    <sheet name="集計用ファイル（非表示）" sheetId="123" state="hidden" r:id="rId14"/>
    <sheet name="リスト（非表示）" sheetId="120" state="hidden" r:id="rId15"/>
    <sheet name="管理用（このシートは削除しないでください）" sheetId="133" state="hidden" r:id="rId16"/>
  </sheets>
  <definedNames>
    <definedName name="_xlnm.Print_Area" localSheetId="1">'４号様式'!$A$1:$AB$58</definedName>
    <definedName name="_xlnm.Print_Area" localSheetId="0">はじめに!$A$1:$H$72</definedName>
    <definedName name="_xlnm.Print_Area" localSheetId="8">'国庫・施設（別紙1）（非表示）'!$A$1:$M$55</definedName>
    <definedName name="_xlnm.Print_Area" localSheetId="9">'国庫・設備（別紙1）（非表示）'!$B$1:$O$29</definedName>
    <definedName name="_xlnm.Print_Area" localSheetId="7">'別紙４－１'!$A$1:$Q$47</definedName>
    <definedName name="_xlnm.Print_Area" localSheetId="2">'別紙４－２（施設）01病床'!$A$1:$I$58</definedName>
    <definedName name="_xlnm.Print_Area" localSheetId="3">'別紙４－２（施設）02病棟'!$A$1:$I$58</definedName>
    <definedName name="_xlnm.Print_Area" localSheetId="4">'別紙４－２（施設）03保管庫'!$A$1:$I$58</definedName>
    <definedName name="_xlnm.Print_Area" localSheetId="5">'別紙４－２（設備）04病床確保'!$B$1:$I$30</definedName>
    <definedName name="_xlnm.Print_Area" localSheetId="6">'別紙４－２（設備）05発熱外来'!$B$1:$I$30</definedName>
    <definedName name="_xlnm.Print_Area" localSheetId="10">'別紙４－３'!$A$1:$M$29</definedName>
    <definedName name="_xlnm.Print_Area" localSheetId="11">'別紙４－４'!$A$1:$E$24</definedName>
    <definedName name="事業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30" l="1"/>
  <c r="H47" i="130"/>
  <c r="J47" i="130"/>
  <c r="L47" i="130"/>
  <c r="K47" i="130"/>
  <c r="N6" i="130"/>
  <c r="K42" i="130"/>
  <c r="R12" i="110"/>
  <c r="G19" i="138"/>
  <c r="F14" i="129"/>
  <c r="F15" i="129"/>
  <c r="F13" i="129"/>
  <c r="F14" i="138"/>
  <c r="F15" i="138"/>
  <c r="F16" i="138"/>
  <c r="X3" i="131"/>
  <c r="V3" i="131"/>
  <c r="T3" i="131"/>
  <c r="I49" i="137" l="1"/>
  <c r="I49" i="135"/>
  <c r="I49" i="128"/>
  <c r="N27" i="110"/>
  <c r="R13" i="110"/>
  <c r="R11" i="110"/>
  <c r="K53" i="110"/>
  <c r="AD53" i="110" s="1"/>
  <c r="K57" i="110"/>
  <c r="AD57" i="110" s="1"/>
  <c r="K55" i="110"/>
  <c r="AD55" i="110" s="1"/>
  <c r="K49" i="110"/>
  <c r="K48" i="110"/>
  <c r="K47" i="110"/>
  <c r="K46" i="110"/>
  <c r="K45" i="110"/>
  <c r="K56" i="110"/>
  <c r="AD56" i="110" s="1"/>
  <c r="K54" i="110"/>
  <c r="AD54" i="110" s="1"/>
  <c r="K52" i="110"/>
  <c r="AD52" i="110" s="1"/>
  <c r="D59" i="132"/>
  <c r="I29" i="132"/>
  <c r="K11" i="134" s="1"/>
  <c r="I30" i="132"/>
  <c r="K13" i="134" s="1"/>
  <c r="I33" i="132"/>
  <c r="I34" i="132"/>
  <c r="I35" i="132"/>
  <c r="I37" i="132"/>
  <c r="I38" i="132"/>
  <c r="I39" i="132"/>
  <c r="I28" i="132"/>
  <c r="K9" i="134" s="1"/>
  <c r="G4" i="123"/>
  <c r="F4" i="123"/>
  <c r="I10" i="123"/>
  <c r="I11" i="123"/>
  <c r="I12" i="123"/>
  <c r="I14" i="123"/>
  <c r="I15" i="123"/>
  <c r="I16" i="123"/>
  <c r="H16" i="123"/>
  <c r="H15" i="123"/>
  <c r="H14" i="123"/>
  <c r="H12" i="123"/>
  <c r="H11" i="123"/>
  <c r="H10" i="123"/>
  <c r="E31" i="132"/>
  <c r="I8" i="123" s="1"/>
  <c r="D31" i="132"/>
  <c r="H6" i="123"/>
  <c r="I6" i="123"/>
  <c r="H7" i="123"/>
  <c r="I7" i="123"/>
  <c r="I5" i="123"/>
  <c r="H5" i="123"/>
  <c r="D4" i="123"/>
  <c r="D5" i="123" s="1"/>
  <c r="D6" i="123" s="1"/>
  <c r="D7" i="123" s="1"/>
  <c r="D9" i="123" s="1"/>
  <c r="D10" i="123" s="1"/>
  <c r="D11" i="123" s="1"/>
  <c r="D12" i="123" s="1"/>
  <c r="D13" i="123" s="1"/>
  <c r="D14" i="123" s="1"/>
  <c r="D15" i="123" s="1"/>
  <c r="D16" i="123" s="1"/>
  <c r="D17" i="123" s="1"/>
  <c r="L16" i="127"/>
  <c r="L24" i="127" s="1"/>
  <c r="L20" i="127"/>
  <c r="K23" i="127"/>
  <c r="K22" i="127"/>
  <c r="K21" i="127"/>
  <c r="K19" i="127"/>
  <c r="K18" i="127"/>
  <c r="K17" i="127"/>
  <c r="K15" i="127"/>
  <c r="K14" i="127"/>
  <c r="K13" i="127"/>
  <c r="B23" i="127"/>
  <c r="B22" i="127"/>
  <c r="B21" i="127"/>
  <c r="N25" i="139"/>
  <c r="N24" i="139"/>
  <c r="N23" i="139"/>
  <c r="N22" i="139"/>
  <c r="N21" i="139"/>
  <c r="N20" i="139"/>
  <c r="N19" i="139"/>
  <c r="N18" i="139"/>
  <c r="N17" i="139"/>
  <c r="N16" i="139"/>
  <c r="N15" i="139"/>
  <c r="N14" i="139"/>
  <c r="N13" i="139"/>
  <c r="N11" i="139"/>
  <c r="N9" i="139"/>
  <c r="C20" i="127"/>
  <c r="D12" i="139" s="1"/>
  <c r="D26" i="139" s="1"/>
  <c r="D10" i="139"/>
  <c r="L26" i="139"/>
  <c r="H25" i="139"/>
  <c r="E25" i="139"/>
  <c r="H24" i="139"/>
  <c r="E24" i="139"/>
  <c r="H23" i="139"/>
  <c r="E23" i="139"/>
  <c r="H22" i="139"/>
  <c r="E22" i="139"/>
  <c r="H21" i="139"/>
  <c r="E21" i="139"/>
  <c r="H20" i="139"/>
  <c r="E20" i="139"/>
  <c r="H19" i="139"/>
  <c r="E19" i="139"/>
  <c r="H18" i="139"/>
  <c r="E18" i="139"/>
  <c r="H17" i="139"/>
  <c r="E17" i="139"/>
  <c r="H16" i="139"/>
  <c r="E16" i="139"/>
  <c r="H15" i="139"/>
  <c r="E15" i="139"/>
  <c r="H14" i="139"/>
  <c r="E14" i="139"/>
  <c r="H13" i="139"/>
  <c r="E13" i="139"/>
  <c r="H11" i="139"/>
  <c r="E11" i="139"/>
  <c r="H9" i="139"/>
  <c r="E9" i="139"/>
  <c r="I51" i="110" l="1"/>
  <c r="H8" i="123"/>
  <c r="I36" i="132"/>
  <c r="K20" i="127"/>
  <c r="I32" i="132"/>
  <c r="I31" i="132"/>
  <c r="K16" i="127"/>
  <c r="D8" i="123"/>
  <c r="S37" i="134"/>
  <c r="R37" i="134"/>
  <c r="Q37" i="134"/>
  <c r="P37" i="134"/>
  <c r="O37" i="134"/>
  <c r="S36" i="134"/>
  <c r="R36" i="134"/>
  <c r="Q36" i="134"/>
  <c r="P36" i="134"/>
  <c r="O36" i="134"/>
  <c r="S35" i="134"/>
  <c r="R35" i="134"/>
  <c r="Q35" i="134"/>
  <c r="P35" i="134"/>
  <c r="O35" i="134"/>
  <c r="S34" i="134"/>
  <c r="R34" i="134"/>
  <c r="Q34" i="134"/>
  <c r="P34" i="134"/>
  <c r="O34" i="134"/>
  <c r="S33" i="134"/>
  <c r="R33" i="134"/>
  <c r="Q33" i="134"/>
  <c r="P33" i="134"/>
  <c r="O33" i="134"/>
  <c r="S32" i="134"/>
  <c r="R32" i="134"/>
  <c r="Q32" i="134"/>
  <c r="P32" i="134"/>
  <c r="O32" i="134"/>
  <c r="S31" i="134"/>
  <c r="R31" i="134"/>
  <c r="Q31" i="134"/>
  <c r="P31" i="134"/>
  <c r="O31" i="134"/>
  <c r="S30" i="134"/>
  <c r="R30" i="134"/>
  <c r="Q30" i="134"/>
  <c r="P30" i="134"/>
  <c r="O30" i="134"/>
  <c r="S29" i="134"/>
  <c r="R29" i="134"/>
  <c r="Q29" i="134"/>
  <c r="P29" i="134"/>
  <c r="O29" i="134"/>
  <c r="S28" i="134"/>
  <c r="R28" i="134"/>
  <c r="Q28" i="134"/>
  <c r="P28" i="134"/>
  <c r="O28" i="134"/>
  <c r="S27" i="134"/>
  <c r="R27" i="134"/>
  <c r="Q27" i="134"/>
  <c r="P27" i="134"/>
  <c r="O27" i="134"/>
  <c r="S26" i="134"/>
  <c r="R26" i="134"/>
  <c r="Q26" i="134"/>
  <c r="P26" i="134"/>
  <c r="O26" i="134"/>
  <c r="S25" i="134"/>
  <c r="R25" i="134"/>
  <c r="Q25" i="134"/>
  <c r="P25" i="134"/>
  <c r="O25" i="134"/>
  <c r="S24" i="134"/>
  <c r="R24" i="134"/>
  <c r="Q24" i="134"/>
  <c r="P24" i="134"/>
  <c r="O24" i="134"/>
  <c r="S23" i="134"/>
  <c r="R23" i="134"/>
  <c r="Q23" i="134"/>
  <c r="P23" i="134"/>
  <c r="O23" i="134"/>
  <c r="S22" i="134"/>
  <c r="R22" i="134"/>
  <c r="Q22" i="134"/>
  <c r="P22" i="134"/>
  <c r="O22" i="134"/>
  <c r="S21" i="134"/>
  <c r="R21" i="134"/>
  <c r="Q21" i="134"/>
  <c r="P21" i="134"/>
  <c r="O21" i="134"/>
  <c r="S20" i="134"/>
  <c r="R20" i="134"/>
  <c r="Q20" i="134"/>
  <c r="P20" i="134"/>
  <c r="O20" i="134"/>
  <c r="S19" i="134"/>
  <c r="R19" i="134"/>
  <c r="Q19" i="134"/>
  <c r="P19" i="134"/>
  <c r="O19" i="134"/>
  <c r="S18" i="134"/>
  <c r="R18" i="134"/>
  <c r="Q18" i="134"/>
  <c r="P18" i="134"/>
  <c r="O18" i="134"/>
  <c r="S17" i="134"/>
  <c r="R17" i="134"/>
  <c r="Q17" i="134"/>
  <c r="P17" i="134"/>
  <c r="O17" i="134"/>
  <c r="S16" i="134"/>
  <c r="R16" i="134"/>
  <c r="Q16" i="134"/>
  <c r="P16" i="134"/>
  <c r="O16" i="134"/>
  <c r="S15" i="134"/>
  <c r="R15" i="134"/>
  <c r="Q15" i="134"/>
  <c r="P15" i="134"/>
  <c r="O15" i="134"/>
  <c r="S13" i="134"/>
  <c r="R13" i="134"/>
  <c r="Q13" i="134"/>
  <c r="P13" i="134"/>
  <c r="O13" i="134"/>
  <c r="S11" i="134"/>
  <c r="R11" i="134"/>
  <c r="Q11" i="134"/>
  <c r="P11" i="134"/>
  <c r="O11" i="134"/>
  <c r="S9" i="134"/>
  <c r="R9" i="134"/>
  <c r="Q9" i="134"/>
  <c r="P9" i="134"/>
  <c r="O9" i="134"/>
  <c r="I40" i="132" l="1"/>
  <c r="I41" i="132" s="1"/>
  <c r="K24" i="127"/>
  <c r="AC5" i="110"/>
  <c r="J4" i="123" s="1"/>
  <c r="J5" i="123" s="1"/>
  <c r="J6" i="123" s="1"/>
  <c r="J7" i="123" s="1"/>
  <c r="D23" i="127"/>
  <c r="B19" i="127"/>
  <c r="G19" i="127" s="1"/>
  <c r="B18" i="127"/>
  <c r="B17" i="127"/>
  <c r="D17" i="127" s="1"/>
  <c r="B14" i="127"/>
  <c r="D14" i="127" s="1"/>
  <c r="B13" i="127"/>
  <c r="B9" i="134" s="1"/>
  <c r="G21" i="127"/>
  <c r="C24" i="127"/>
  <c r="C8" i="121" s="1"/>
  <c r="D22" i="127"/>
  <c r="J21" i="127"/>
  <c r="M21" i="127" s="1"/>
  <c r="G46" i="130"/>
  <c r="G45" i="130"/>
  <c r="G44" i="130"/>
  <c r="G13" i="138"/>
  <c r="G12" i="138"/>
  <c r="B46" i="130"/>
  <c r="B45" i="130"/>
  <c r="B44" i="130"/>
  <c r="H44" i="130" s="1"/>
  <c r="B42" i="130"/>
  <c r="H42" i="130" s="1"/>
  <c r="B41" i="130"/>
  <c r="B40" i="130"/>
  <c r="I40" i="130" s="1"/>
  <c r="O46" i="130"/>
  <c r="M46" i="130"/>
  <c r="F46" i="130"/>
  <c r="K16" i="123" s="1"/>
  <c r="E46" i="130"/>
  <c r="C46" i="130"/>
  <c r="O45" i="130"/>
  <c r="M45" i="130"/>
  <c r="F45" i="130"/>
  <c r="K15" i="123" s="1"/>
  <c r="E45" i="130"/>
  <c r="C45" i="130"/>
  <c r="O44" i="130"/>
  <c r="M44" i="130"/>
  <c r="F44" i="130"/>
  <c r="K14" i="123" s="1"/>
  <c r="E44" i="130"/>
  <c r="C44" i="130"/>
  <c r="O42" i="130"/>
  <c r="M42" i="130"/>
  <c r="F42" i="130"/>
  <c r="K12" i="123" s="1"/>
  <c r="E42" i="130"/>
  <c r="C42" i="130"/>
  <c r="O41" i="130"/>
  <c r="M41" i="130"/>
  <c r="F41" i="130"/>
  <c r="K11" i="123" s="1"/>
  <c r="E41" i="130"/>
  <c r="C41" i="130"/>
  <c r="O40" i="130"/>
  <c r="M40" i="130"/>
  <c r="F40" i="130"/>
  <c r="K10" i="123" s="1"/>
  <c r="E40" i="130"/>
  <c r="C40" i="130"/>
  <c r="Q30" i="130"/>
  <c r="O30" i="130"/>
  <c r="Q20" i="130"/>
  <c r="O20" i="130"/>
  <c r="Q14" i="130"/>
  <c r="O14" i="130"/>
  <c r="B30" i="130"/>
  <c r="I30" i="130" s="1"/>
  <c r="C25" i="130"/>
  <c r="C26" i="130"/>
  <c r="C24" i="130"/>
  <c r="C20" i="130"/>
  <c r="K6" i="123" s="1"/>
  <c r="B20" i="130"/>
  <c r="I20" i="130" s="1"/>
  <c r="B14" i="130"/>
  <c r="I14" i="130" s="1"/>
  <c r="M6" i="130"/>
  <c r="M4" i="130"/>
  <c r="F18" i="138"/>
  <c r="G18" i="138" s="1"/>
  <c r="F17" i="138"/>
  <c r="G17" i="138" s="1"/>
  <c r="C6" i="138"/>
  <c r="C5" i="138"/>
  <c r="G19" i="129"/>
  <c r="G42" i="130"/>
  <c r="G41" i="130"/>
  <c r="G40" i="130"/>
  <c r="G12" i="129"/>
  <c r="C6" i="129"/>
  <c r="C5" i="129"/>
  <c r="G22" i="137"/>
  <c r="G21" i="137"/>
  <c r="G20" i="137"/>
  <c r="G19" i="137"/>
  <c r="G18" i="137"/>
  <c r="G17" i="137"/>
  <c r="H36" i="137"/>
  <c r="G36" i="137" s="1"/>
  <c r="E36" i="137"/>
  <c r="G35" i="137"/>
  <c r="G34" i="137"/>
  <c r="G33" i="137"/>
  <c r="G32" i="137"/>
  <c r="G31" i="137"/>
  <c r="G30" i="137"/>
  <c r="G29" i="137"/>
  <c r="G28" i="137"/>
  <c r="G27" i="137"/>
  <c r="H25" i="137"/>
  <c r="H30" i="130" s="1"/>
  <c r="E25" i="137"/>
  <c r="C30" i="130" s="1"/>
  <c r="G24" i="137"/>
  <c r="G23" i="137"/>
  <c r="H6" i="137"/>
  <c r="D6" i="137"/>
  <c r="A6" i="137"/>
  <c r="H36" i="135"/>
  <c r="G36" i="135" s="1"/>
  <c r="E36" i="135"/>
  <c r="G35" i="135"/>
  <c r="G34" i="135"/>
  <c r="G33" i="135"/>
  <c r="G32" i="135"/>
  <c r="G31" i="135"/>
  <c r="G30" i="135"/>
  <c r="G29" i="135"/>
  <c r="G28" i="135"/>
  <c r="G27" i="135"/>
  <c r="H25" i="135"/>
  <c r="H20" i="130" s="1"/>
  <c r="E25" i="135"/>
  <c r="E37" i="135" s="1"/>
  <c r="G24" i="135"/>
  <c r="G23" i="135"/>
  <c r="G22" i="135"/>
  <c r="G21" i="135"/>
  <c r="G20" i="135"/>
  <c r="G19" i="135"/>
  <c r="G18" i="135"/>
  <c r="G17" i="135"/>
  <c r="H6" i="135"/>
  <c r="D6" i="135"/>
  <c r="A6" i="135"/>
  <c r="C13" i="134"/>
  <c r="C11" i="134"/>
  <c r="C9" i="134"/>
  <c r="L38" i="134"/>
  <c r="K38" i="134"/>
  <c r="M37" i="134"/>
  <c r="J37" i="134"/>
  <c r="I37" i="134"/>
  <c r="G37" i="134"/>
  <c r="D37" i="134"/>
  <c r="G36" i="134"/>
  <c r="D36" i="134"/>
  <c r="M35" i="134"/>
  <c r="J35" i="134"/>
  <c r="I35" i="134"/>
  <c r="G35" i="134"/>
  <c r="D35" i="134"/>
  <c r="G34" i="134"/>
  <c r="D34" i="134"/>
  <c r="M33" i="134"/>
  <c r="J33" i="134"/>
  <c r="I33" i="134"/>
  <c r="G33" i="134"/>
  <c r="D33" i="134"/>
  <c r="G32" i="134"/>
  <c r="D32" i="134"/>
  <c r="M31" i="134"/>
  <c r="J31" i="134"/>
  <c r="I31" i="134"/>
  <c r="G31" i="134"/>
  <c r="D31" i="134"/>
  <c r="G30" i="134"/>
  <c r="D30" i="134"/>
  <c r="M29" i="134"/>
  <c r="J29" i="134"/>
  <c r="I29" i="134"/>
  <c r="G29" i="134"/>
  <c r="D29" i="134"/>
  <c r="G28" i="134"/>
  <c r="D28" i="134"/>
  <c r="M27" i="134"/>
  <c r="J27" i="134"/>
  <c r="I27" i="134"/>
  <c r="G27" i="134"/>
  <c r="D27" i="134"/>
  <c r="G26" i="134"/>
  <c r="D26" i="134"/>
  <c r="M25" i="134"/>
  <c r="J25" i="134"/>
  <c r="I25" i="134"/>
  <c r="G25" i="134"/>
  <c r="D25" i="134"/>
  <c r="G24" i="134"/>
  <c r="D24" i="134"/>
  <c r="M23" i="134"/>
  <c r="J23" i="134"/>
  <c r="I23" i="134"/>
  <c r="G23" i="134"/>
  <c r="D23" i="134"/>
  <c r="G22" i="134"/>
  <c r="D22" i="134"/>
  <c r="M21" i="134"/>
  <c r="J21" i="134"/>
  <c r="I21" i="134"/>
  <c r="G21" i="134"/>
  <c r="D21" i="134"/>
  <c r="G20" i="134"/>
  <c r="D20" i="134"/>
  <c r="M19" i="134"/>
  <c r="J19" i="134"/>
  <c r="I19" i="134"/>
  <c r="G19" i="134"/>
  <c r="D19" i="134"/>
  <c r="G18" i="134"/>
  <c r="D18" i="134"/>
  <c r="M17" i="134"/>
  <c r="J17" i="134"/>
  <c r="I17" i="134"/>
  <c r="G17" i="134"/>
  <c r="D17" i="134"/>
  <c r="G16" i="134"/>
  <c r="D16" i="134"/>
  <c r="M15" i="134"/>
  <c r="J15" i="134"/>
  <c r="I15" i="134"/>
  <c r="G15" i="134"/>
  <c r="D15" i="134"/>
  <c r="G14" i="134"/>
  <c r="D14" i="134"/>
  <c r="G12" i="134"/>
  <c r="D12" i="134"/>
  <c r="G10" i="134"/>
  <c r="D10" i="134"/>
  <c r="G8" i="134"/>
  <c r="D8" i="134"/>
  <c r="K7" i="123" l="1"/>
  <c r="G30" i="130"/>
  <c r="G25" i="137"/>
  <c r="J30" i="130"/>
  <c r="K30" i="130" s="1"/>
  <c r="L30" i="130" s="1"/>
  <c r="E37" i="137"/>
  <c r="G20" i="130"/>
  <c r="J20" i="130"/>
  <c r="F11" i="134" s="1"/>
  <c r="D19" i="121"/>
  <c r="J19" i="127"/>
  <c r="N14" i="123"/>
  <c r="G37" i="132"/>
  <c r="H37" i="132" s="1"/>
  <c r="J9" i="123"/>
  <c r="J10" i="123" s="1"/>
  <c r="J11" i="123" s="1"/>
  <c r="J12" i="123" s="1"/>
  <c r="J13" i="123" s="1"/>
  <c r="J14" i="123" s="1"/>
  <c r="J15" i="123" s="1"/>
  <c r="J16" i="123" s="1"/>
  <c r="J17" i="123" s="1"/>
  <c r="J8" i="123"/>
  <c r="H19" i="127"/>
  <c r="M12" i="123" s="1"/>
  <c r="F13" i="127"/>
  <c r="B20" i="127"/>
  <c r="D18" i="127"/>
  <c r="B11" i="134"/>
  <c r="D11" i="134" s="1"/>
  <c r="B16" i="127"/>
  <c r="C10" i="139" s="1"/>
  <c r="E10" i="139" s="1"/>
  <c r="I44" i="130"/>
  <c r="K44" i="130"/>
  <c r="L44" i="130" s="1"/>
  <c r="F13" i="134"/>
  <c r="H40" i="130"/>
  <c r="E17" i="127" s="1"/>
  <c r="L10" i="123" s="1"/>
  <c r="D19" i="127"/>
  <c r="H45" i="130"/>
  <c r="E22" i="127" s="1"/>
  <c r="L15" i="123" s="1"/>
  <c r="I45" i="130"/>
  <c r="J45" i="130" s="1"/>
  <c r="K45" i="130" s="1"/>
  <c r="E21" i="127"/>
  <c r="L14" i="123" s="1"/>
  <c r="D21" i="127"/>
  <c r="D20" i="127" s="1"/>
  <c r="E13" i="127"/>
  <c r="L5" i="123" s="1"/>
  <c r="F21" i="127"/>
  <c r="E14" i="127"/>
  <c r="E19" i="127"/>
  <c r="L12" i="123" s="1"/>
  <c r="H21" i="127"/>
  <c r="M14" i="123" s="1"/>
  <c r="F19" i="127"/>
  <c r="D13" i="127"/>
  <c r="D9" i="134"/>
  <c r="I46" i="130"/>
  <c r="H46" i="130"/>
  <c r="E23" i="127" s="1"/>
  <c r="L16" i="123" s="1"/>
  <c r="L42" i="130"/>
  <c r="I42" i="130"/>
  <c r="J42" i="130"/>
  <c r="H41" i="130"/>
  <c r="E18" i="127" s="1"/>
  <c r="L11" i="123" s="1"/>
  <c r="J40" i="130"/>
  <c r="K40" i="130" s="1"/>
  <c r="J44" i="130"/>
  <c r="J46" i="130"/>
  <c r="K46" i="130" s="1"/>
  <c r="F23" i="127" s="1"/>
  <c r="I41" i="130"/>
  <c r="J41" i="130" s="1"/>
  <c r="K41" i="130" s="1"/>
  <c r="H37" i="137"/>
  <c r="B15" i="127" s="1"/>
  <c r="E15" i="127" s="1"/>
  <c r="G25" i="135"/>
  <c r="H37" i="135"/>
  <c r="C13" i="121" l="1"/>
  <c r="D15" i="127"/>
  <c r="J15" i="127" s="1"/>
  <c r="M15" i="127" s="1"/>
  <c r="B13" i="134"/>
  <c r="D13" i="134" s="1"/>
  <c r="G15" i="127"/>
  <c r="L45" i="130"/>
  <c r="G22" i="127" s="1"/>
  <c r="F22" i="127"/>
  <c r="F20" i="127" s="1"/>
  <c r="G12" i="139" s="1"/>
  <c r="C12" i="139"/>
  <c r="E12" i="139" s="1"/>
  <c r="E26" i="139" s="1"/>
  <c r="C14" i="121"/>
  <c r="N12" i="123"/>
  <c r="M19" i="127"/>
  <c r="K20" i="130"/>
  <c r="L20" i="130" s="1"/>
  <c r="G14" i="127" s="1"/>
  <c r="G35" i="132"/>
  <c r="H35" i="132" s="1"/>
  <c r="D16" i="127"/>
  <c r="E11" i="134"/>
  <c r="G11" i="134" s="1"/>
  <c r="L6" i="123"/>
  <c r="E13" i="134"/>
  <c r="L7" i="123"/>
  <c r="E20" i="127"/>
  <c r="B38" i="134"/>
  <c r="C38" i="134" s="1"/>
  <c r="F18" i="127"/>
  <c r="L41" i="130"/>
  <c r="G18" i="127" s="1"/>
  <c r="B24" i="127"/>
  <c r="F15" i="127"/>
  <c r="F14" i="127"/>
  <c r="L40" i="130"/>
  <c r="G17" i="127" s="1"/>
  <c r="F17" i="127"/>
  <c r="H14" i="127"/>
  <c r="M6" i="123" s="1"/>
  <c r="J14" i="127"/>
  <c r="J13" i="127"/>
  <c r="M13" i="127" s="1"/>
  <c r="E16" i="127"/>
  <c r="L9" i="123" s="1"/>
  <c r="H13" i="127"/>
  <c r="M5" i="123" s="1"/>
  <c r="E9" i="134"/>
  <c r="D38" i="134"/>
  <c r="L46" i="130"/>
  <c r="G23" i="127" s="1"/>
  <c r="G37" i="137"/>
  <c r="G37" i="135"/>
  <c r="C26" i="139" l="1"/>
  <c r="H15" i="127"/>
  <c r="M7" i="123" s="1"/>
  <c r="M8" i="123" s="1"/>
  <c r="D24" i="127"/>
  <c r="G13" i="134"/>
  <c r="H22" i="127"/>
  <c r="M15" i="123" s="1"/>
  <c r="J22" i="127"/>
  <c r="G29" i="132"/>
  <c r="M14" i="127"/>
  <c r="L8" i="123"/>
  <c r="N7" i="123"/>
  <c r="G30" i="132"/>
  <c r="H30" i="132" s="1"/>
  <c r="N5" i="123"/>
  <c r="G28" i="132"/>
  <c r="N6" i="123"/>
  <c r="H29" i="132"/>
  <c r="F12" i="139"/>
  <c r="H12" i="139" s="1"/>
  <c r="L13" i="123"/>
  <c r="L17" i="123" s="1"/>
  <c r="F16" i="127"/>
  <c r="G10" i="139" s="1"/>
  <c r="G26" i="139" s="1"/>
  <c r="C16" i="121"/>
  <c r="H18" i="127"/>
  <c r="M11" i="123" s="1"/>
  <c r="J18" i="127"/>
  <c r="M18" i="127" s="1"/>
  <c r="E24" i="127"/>
  <c r="L4" i="123" s="1"/>
  <c r="F10" i="139"/>
  <c r="H23" i="127"/>
  <c r="G20" i="127"/>
  <c r="J23" i="127"/>
  <c r="H17" i="127"/>
  <c r="M10" i="123" s="1"/>
  <c r="J17" i="127"/>
  <c r="M17" i="127" s="1"/>
  <c r="G16" i="127"/>
  <c r="E38" i="134"/>
  <c r="M22" i="127" l="1"/>
  <c r="N15" i="123"/>
  <c r="G38" i="132"/>
  <c r="H38" i="132" s="1"/>
  <c r="G39" i="132"/>
  <c r="H39" i="132" s="1"/>
  <c r="M23" i="127"/>
  <c r="N10" i="123"/>
  <c r="G33" i="132"/>
  <c r="N11" i="123"/>
  <c r="G34" i="132"/>
  <c r="H34" i="132" s="1"/>
  <c r="H28" i="132"/>
  <c r="G31" i="132"/>
  <c r="N8" i="123"/>
  <c r="J20" i="127"/>
  <c r="N16" i="123"/>
  <c r="H20" i="127"/>
  <c r="M13" i="123" s="1"/>
  <c r="M16" i="123"/>
  <c r="H16" i="127"/>
  <c r="M9" i="123" s="1"/>
  <c r="J16" i="127"/>
  <c r="F26" i="139"/>
  <c r="H10" i="139"/>
  <c r="H26" i="139" s="1"/>
  <c r="A6" i="128"/>
  <c r="H6" i="128"/>
  <c r="D6" i="128"/>
  <c r="J31" i="131"/>
  <c r="J32" i="131"/>
  <c r="J33" i="131"/>
  <c r="J34" i="131"/>
  <c r="J35" i="131"/>
  <c r="J30" i="131"/>
  <c r="P11" i="131"/>
  <c r="C4" i="123"/>
  <c r="C5" i="123" s="1"/>
  <c r="C6" i="123" s="1"/>
  <c r="C7" i="123" s="1"/>
  <c r="I25" i="132"/>
  <c r="B19" i="110" s="1"/>
  <c r="P10" i="131"/>
  <c r="P9" i="131"/>
  <c r="P8" i="131"/>
  <c r="Q5" i="110"/>
  <c r="G36" i="132" l="1"/>
  <c r="M17" i="123"/>
  <c r="H33" i="132"/>
  <c r="G32" i="132"/>
  <c r="H31" i="132"/>
  <c r="I10" i="139"/>
  <c r="N9" i="123"/>
  <c r="H24" i="127"/>
  <c r="M4" i="123" s="1"/>
  <c r="C9" i="123"/>
  <c r="C10" i="123" s="1"/>
  <c r="C11" i="123" s="1"/>
  <c r="C12" i="123" s="1"/>
  <c r="C13" i="123" s="1"/>
  <c r="C14" i="123" s="1"/>
  <c r="C15" i="123" s="1"/>
  <c r="C16" i="123" s="1"/>
  <c r="C17" i="123" s="1"/>
  <c r="C8" i="123"/>
  <c r="J24" i="127"/>
  <c r="P25" i="110" s="1"/>
  <c r="I12" i="139"/>
  <c r="J12" i="139" s="1"/>
  <c r="N13" i="123"/>
  <c r="B12" i="139"/>
  <c r="B10" i="139"/>
  <c r="A13" i="134"/>
  <c r="A11" i="134"/>
  <c r="A9" i="134"/>
  <c r="J3" i="139"/>
  <c r="G6" i="127"/>
  <c r="K4" i="134"/>
  <c r="E46" i="132"/>
  <c r="E45" i="132"/>
  <c r="E44" i="132"/>
  <c r="E36" i="132"/>
  <c r="D36" i="132"/>
  <c r="E32" i="132"/>
  <c r="D32" i="132"/>
  <c r="H14" i="132"/>
  <c r="H36" i="132" l="1"/>
  <c r="G40" i="132"/>
  <c r="C69" i="132" s="1"/>
  <c r="H13" i="123"/>
  <c r="F23" i="132"/>
  <c r="D40" i="132"/>
  <c r="D41" i="132" s="1"/>
  <c r="H4" i="123" s="1"/>
  <c r="E40" i="132"/>
  <c r="E41" i="132" s="1"/>
  <c r="I4" i="123" s="1"/>
  <c r="H32" i="132"/>
  <c r="C7" i="121"/>
  <c r="N4" i="123"/>
  <c r="H9" i="123"/>
  <c r="I13" i="123"/>
  <c r="I9" i="123"/>
  <c r="N17" i="123"/>
  <c r="I26" i="139"/>
  <c r="J10" i="139"/>
  <c r="J26" i="139" s="1"/>
  <c r="E48" i="132"/>
  <c r="E47" i="132"/>
  <c r="P10" i="134"/>
  <c r="O10" i="134"/>
  <c r="R10" i="134"/>
  <c r="Q10" i="134"/>
  <c r="S10" i="134"/>
  <c r="R12" i="134"/>
  <c r="S12" i="134"/>
  <c r="Q12" i="134"/>
  <c r="P12" i="134"/>
  <c r="O12" i="134"/>
  <c r="S14" i="134"/>
  <c r="R14" i="134"/>
  <c r="Q14" i="134"/>
  <c r="P14" i="134"/>
  <c r="O14" i="134"/>
  <c r="C68" i="132" l="1"/>
  <c r="C70" i="132"/>
  <c r="C71" i="132"/>
  <c r="B68" i="132"/>
  <c r="H17" i="123"/>
  <c r="I17" i="123"/>
  <c r="H40" i="132"/>
  <c r="V25" i="110"/>
  <c r="G41" i="132"/>
  <c r="H41" i="132" s="1"/>
  <c r="H35" i="130" l="1"/>
  <c r="J35" i="130"/>
  <c r="M16" i="127"/>
  <c r="K10" i="139" s="1"/>
  <c r="M20" i="127"/>
  <c r="K12" i="139" s="1"/>
  <c r="N12" i="139" s="1"/>
  <c r="K35" i="130"/>
  <c r="L35" i="130"/>
  <c r="N10" i="139" l="1"/>
  <c r="N26" i="139" s="1"/>
  <c r="K26" i="139"/>
  <c r="H36" i="128"/>
  <c r="G36" i="128"/>
  <c r="E36" i="128"/>
  <c r="G35" i="128"/>
  <c r="G34" i="128"/>
  <c r="G33" i="128"/>
  <c r="G32" i="128"/>
  <c r="G31" i="128"/>
  <c r="G30" i="128"/>
  <c r="G29" i="128"/>
  <c r="G28" i="128"/>
  <c r="G27" i="128"/>
  <c r="H25" i="128"/>
  <c r="H14" i="130" s="1"/>
  <c r="E25" i="128"/>
  <c r="C14" i="130" s="1"/>
  <c r="G24" i="128"/>
  <c r="G23" i="128"/>
  <c r="G22" i="128"/>
  <c r="G21" i="128"/>
  <c r="G20" i="128"/>
  <c r="G19" i="128"/>
  <c r="G18" i="128"/>
  <c r="G17" i="128"/>
  <c r="K5" i="123" l="1"/>
  <c r="G14" i="130"/>
  <c r="J14" i="130"/>
  <c r="G25" i="128"/>
  <c r="H37" i="128"/>
  <c r="E37" i="128"/>
  <c r="K14" i="130" l="1"/>
  <c r="L14" i="130" s="1"/>
  <c r="G13" i="127" s="1"/>
  <c r="G24" i="127" s="1"/>
  <c r="F9" i="134"/>
  <c r="G37" i="128"/>
  <c r="A4" i="127"/>
  <c r="F38" i="134" l="1"/>
  <c r="G9" i="134"/>
  <c r="G38" i="134" s="1"/>
  <c r="H13" i="134"/>
  <c r="I13" i="134" l="1"/>
  <c r="J13" i="134" s="1"/>
  <c r="H11" i="134"/>
  <c r="M13" i="134" l="1"/>
  <c r="E42" i="137"/>
  <c r="E43" i="137" s="1"/>
  <c r="I11" i="134"/>
  <c r="J11" i="134" s="1"/>
  <c r="E42" i="135" l="1"/>
  <c r="M11" i="134"/>
  <c r="H9" i="134"/>
  <c r="E41" i="137" l="1"/>
  <c r="E48" i="137" s="1"/>
  <c r="H48" i="137" s="1"/>
  <c r="I9" i="134"/>
  <c r="I38" i="134" s="1"/>
  <c r="H38" i="134"/>
  <c r="E43" i="135"/>
  <c r="E41" i="135" s="1"/>
  <c r="E48" i="135" s="1"/>
  <c r="H48" i="135" s="1"/>
  <c r="M24" i="127"/>
  <c r="B4" i="123"/>
  <c r="B5" i="123" s="1"/>
  <c r="B6" i="123" s="1"/>
  <c r="B7" i="123" s="1"/>
  <c r="B9" i="123" l="1"/>
  <c r="B10" i="123" s="1"/>
  <c r="B11" i="123" s="1"/>
  <c r="B12" i="123" s="1"/>
  <c r="B13" i="123" s="1"/>
  <c r="B14" i="123" s="1"/>
  <c r="B15" i="123" s="1"/>
  <c r="B16" i="123" s="1"/>
  <c r="B17" i="123" s="1"/>
  <c r="B8" i="123"/>
  <c r="J9" i="134"/>
  <c r="C23" i="121"/>
  <c r="C22" i="121"/>
  <c r="C21" i="121"/>
  <c r="M9" i="134" l="1"/>
  <c r="M38" i="134" s="1"/>
  <c r="E42" i="128"/>
  <c r="J38" i="134"/>
  <c r="E43" i="128" l="1"/>
  <c r="E41" i="128" s="1"/>
  <c r="E48" i="128" s="1"/>
  <c r="H48" i="128" s="1"/>
  <c r="C6" i="121" l="1"/>
  <c r="C9" i="121" s="1"/>
  <c r="G29" i="138"/>
  <c r="G27" i="138"/>
  <c r="F22" i="138"/>
  <c r="F23" i="138"/>
  <c r="F25" i="138"/>
  <c r="F24" i="138"/>
  <c r="F26" i="138"/>
  <c r="F26" i="129"/>
  <c r="F23" i="129"/>
  <c r="F24" i="129"/>
  <c r="F25" i="129"/>
  <c r="F22" i="129"/>
  <c r="G27" i="129"/>
  <c r="G29" i="1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3" authorId="0" shapeId="0" xr:uid="{E44FFD93-E8B6-423B-B36F-12EB59E21EA5}">
      <text>
        <r>
          <rPr>
            <sz val="8"/>
            <color indexed="10"/>
            <rFont val="MS P ゴシック"/>
            <family val="3"/>
            <charset val="128"/>
          </rPr>
          <t>国庫様式（施設）
（２）補助事業完了後の施設の写真
（３）契約書の写し（契約書が作成されない場合は、請求書の写し）
（４）補助対象区域の工事設計図
国庫様式（設備）
（２）契約書の写し
（３）納品書の写し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32C662C4-6ADE-42BD-BF5C-65C778A640B0}">
      <text>
        <r>
          <rPr>
            <sz val="9"/>
            <color indexed="81"/>
            <rFont val="MS P ゴシック"/>
            <family val="3"/>
            <charset val="128"/>
          </rPr>
          <t>設置時期等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11B6AA70-E16A-4F7E-8AAC-3285CF5700D2}">
      <text>
        <r>
          <rPr>
            <sz val="9"/>
            <color indexed="81"/>
            <rFont val="MS P ゴシック"/>
            <family val="3"/>
            <charset val="128"/>
          </rPr>
          <t>設置時期等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B468260E-4235-4A80-B194-65328BA69895}">
      <text>
        <r>
          <rPr>
            <b/>
            <sz val="16"/>
            <color indexed="10"/>
            <rFont val="MS P ゴシック"/>
            <family val="3"/>
            <charset val="128"/>
          </rPr>
          <t>ほとんどは、別紙４－２（事業実績報告書）等から自動反映されますが、
このシートの水色のセルには入力してください。</t>
        </r>
      </text>
    </comment>
    <comment ref="B6" authorId="0" shapeId="0" xr:uid="{37D086B2-83D9-4E29-8DE3-C5FC7A80322E}">
      <text>
        <r>
          <rPr>
            <sz val="14"/>
            <color indexed="10"/>
            <rFont val="HGP創英角ﾎﾟｯﾌﾟ体"/>
            <family val="3"/>
            <charset val="128"/>
          </rPr>
          <t>確認して、チェックを入れてください。</t>
        </r>
      </text>
    </comment>
    <comment ref="H12" authorId="0" shapeId="0" xr:uid="{5CFD13CF-9E01-414D-936E-970A59BB357D}">
      <text>
        <r>
          <rPr>
            <sz val="9"/>
            <color indexed="81"/>
            <rFont val="MS P ゴシック"/>
            <family val="3"/>
            <charset val="128"/>
          </rPr>
          <t>別紙１－２の補助対象事業費</t>
        </r>
      </text>
    </comment>
    <comment ref="K12" authorId="0" shapeId="0" xr:uid="{0D61E1CF-ABAE-471C-85D1-EFD989F9AAB5}">
      <text>
        <r>
          <rPr>
            <sz val="9"/>
            <color indexed="81"/>
            <rFont val="MS P ゴシック"/>
            <family val="3"/>
            <charset val="128"/>
          </rPr>
          <t>左欄の上限額と、既内示における補助基本額を比較して少ない方の額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5F6B345D-30E4-45D4-8441-13248A5ED5A0}">
      <text>
        <r>
          <rPr>
            <sz val="9"/>
            <color indexed="81"/>
            <rFont val="MS P ゴシック"/>
            <family val="3"/>
            <charset val="128"/>
          </rPr>
          <t>病棟等の感染対策に係る施設整備</t>
        </r>
      </text>
    </comment>
    <comment ref="A12" authorId="0" shapeId="0" xr:uid="{D69CFE2E-F38B-4A87-B862-475E1EC299CE}">
      <text>
        <r>
          <rPr>
            <sz val="9"/>
            <color indexed="81"/>
            <rFont val="MS P ゴシック"/>
            <family val="3"/>
            <charset val="128"/>
          </rPr>
          <t>個人防護具保管施設の整備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ACA3FD6B-C35A-4A55-A1EC-BBEB538BD391}">
      <text>
        <r>
          <rPr>
            <sz val="14"/>
            <color indexed="10"/>
            <rFont val="MS P ゴシック"/>
            <family val="3"/>
            <charset val="128"/>
          </rPr>
          <t>寄附金その他の収入がある場合は、入力してください。</t>
        </r>
      </text>
    </comment>
  </commentList>
</comments>
</file>

<file path=xl/sharedStrings.xml><?xml version="1.0" encoding="utf-8"?>
<sst xmlns="http://schemas.openxmlformats.org/spreadsheetml/2006/main" count="1075" uniqueCount="546">
  <si>
    <r>
      <t>令和7年度　群馬県感染症医療措置協定締結医療機関施設・設備整備事業費補助金　</t>
    </r>
    <r>
      <rPr>
        <b/>
        <u/>
        <sz val="10"/>
        <color rgb="FFFF0000"/>
        <rFont val="ＭＳ 明朝"/>
        <family val="1"/>
        <charset val="128"/>
      </rPr>
      <t>実績報告</t>
    </r>
    <r>
      <rPr>
        <sz val="10"/>
        <color rgb="FFFF0000"/>
        <rFont val="ＭＳ 明朝"/>
        <family val="1"/>
        <charset val="128"/>
      </rPr>
      <t>　基本情報</t>
    </r>
    <rPh sb="0" eb="2">
      <t>レイワ</t>
    </rPh>
    <rPh sb="38" eb="40">
      <t>ジッセキ</t>
    </rPh>
    <rPh sb="40" eb="42">
      <t>ホウコク</t>
    </rPh>
    <rPh sb="43" eb="45">
      <t>キホン</t>
    </rPh>
    <rPh sb="45" eb="47">
      <t>ジョウホウ</t>
    </rPh>
    <phoneticPr fontId="23"/>
  </si>
  <si>
    <r>
      <t xml:space="preserve">はじめに、このシートに入力してください。
</t>
    </r>
    <r>
      <rPr>
        <b/>
        <sz val="12"/>
        <color rgb="FFFF0000"/>
        <rFont val="ＭＳ 明朝"/>
        <family val="1"/>
        <charset val="128"/>
      </rPr>
      <t>（施設整備分と設備整備分はファイルを分けて作成してください。）</t>
    </r>
    <rPh sb="11" eb="13">
      <t>ニュウリョク</t>
    </rPh>
    <rPh sb="22" eb="24">
      <t>シセツ</t>
    </rPh>
    <rPh sb="24" eb="26">
      <t>セイビ</t>
    </rPh>
    <rPh sb="26" eb="27">
      <t>ブン</t>
    </rPh>
    <rPh sb="28" eb="30">
      <t>セツビ</t>
    </rPh>
    <rPh sb="30" eb="32">
      <t>セイビ</t>
    </rPh>
    <rPh sb="32" eb="33">
      <t>ブン</t>
    </rPh>
    <rPh sb="39" eb="40">
      <t>ワ</t>
    </rPh>
    <rPh sb="42" eb="44">
      <t>サクセイ</t>
    </rPh>
    <phoneticPr fontId="23"/>
  </si>
  <si>
    <t>１　開設者（＝補助金申請者）</t>
    <rPh sb="2" eb="4">
      <t>カイセツ</t>
    </rPh>
    <rPh sb="4" eb="5">
      <t>シャ</t>
    </rPh>
    <rPh sb="7" eb="10">
      <t>ホジョキン</t>
    </rPh>
    <rPh sb="10" eb="13">
      <t>シンセイシャ</t>
    </rPh>
    <phoneticPr fontId="23"/>
  </si>
  <si>
    <t>所在地</t>
    <rPh sb="0" eb="3">
      <t>ショザイチ</t>
    </rPh>
    <phoneticPr fontId="5"/>
  </si>
  <si>
    <t>名　称</t>
    <rPh sb="0" eb="1">
      <t>ナ</t>
    </rPh>
    <rPh sb="2" eb="3">
      <t>ショウ</t>
    </rPh>
    <phoneticPr fontId="5"/>
  </si>
  <si>
    <t>代表者の肩書き・氏名</t>
    <rPh sb="0" eb="3">
      <t>ダイヒョウシャ</t>
    </rPh>
    <rPh sb="4" eb="6">
      <t>カタガ</t>
    </rPh>
    <rPh sb="8" eb="10">
      <t>シメイ</t>
    </rPh>
    <phoneticPr fontId="5"/>
  </si>
  <si>
    <t>２　今回対象施設（医療機関）</t>
    <rPh sb="2" eb="4">
      <t>コンカイ</t>
    </rPh>
    <rPh sb="4" eb="6">
      <t>タイショウ</t>
    </rPh>
    <rPh sb="6" eb="8">
      <t>シセツ</t>
    </rPh>
    <rPh sb="9" eb="11">
      <t>イリョウ</t>
    </rPh>
    <rPh sb="11" eb="13">
      <t>キカン</t>
    </rPh>
    <phoneticPr fontId="23"/>
  </si>
  <si>
    <t>名称</t>
    <rPh sb="0" eb="2">
      <t>メイショウ</t>
    </rPh>
    <phoneticPr fontId="23"/>
  </si>
  <si>
    <t>所在地</t>
    <rPh sb="0" eb="3">
      <t>ショザイチ</t>
    </rPh>
    <phoneticPr fontId="23"/>
  </si>
  <si>
    <t>３　医療措置協定</t>
    <rPh sb="2" eb="8">
      <t>イリョウソチキョウテイ</t>
    </rPh>
    <phoneticPr fontId="23"/>
  </si>
  <si>
    <t>締結状況：</t>
    <rPh sb="0" eb="2">
      <t>テイケツ</t>
    </rPh>
    <rPh sb="2" eb="4">
      <t>ジョウキョウ</t>
    </rPh>
    <phoneticPr fontId="23"/>
  </si>
  <si>
    <t>内容：</t>
    <rPh sb="0" eb="2">
      <t>ナイヨウ</t>
    </rPh>
    <phoneticPr fontId="23"/>
  </si>
  <si>
    <r>
      <t>４　補助金</t>
    </r>
    <r>
      <rPr>
        <sz val="11"/>
        <color rgb="FFFF0000"/>
        <rFont val="HG創英角ｺﾞｼｯｸUB"/>
        <family val="3"/>
        <charset val="128"/>
      </rPr>
      <t>実績報告</t>
    </r>
    <r>
      <rPr>
        <sz val="11"/>
        <rFont val="HG創英角ｺﾞｼｯｸUB"/>
        <family val="3"/>
        <charset val="128"/>
      </rPr>
      <t>に関する担当者</t>
    </r>
    <rPh sb="2" eb="5">
      <t>ホジョキン</t>
    </rPh>
    <rPh sb="5" eb="7">
      <t>ジッセキ</t>
    </rPh>
    <rPh sb="7" eb="9">
      <t>ホウコク</t>
    </rPh>
    <rPh sb="10" eb="11">
      <t>カン</t>
    </rPh>
    <rPh sb="13" eb="16">
      <t>タントウシャ</t>
    </rPh>
    <phoneticPr fontId="23"/>
  </si>
  <si>
    <t>・所属・部署名</t>
    <rPh sb="1" eb="3">
      <t>ショゾク</t>
    </rPh>
    <rPh sb="4" eb="6">
      <t>ブショ</t>
    </rPh>
    <rPh sb="6" eb="7">
      <t>メイ</t>
    </rPh>
    <phoneticPr fontId="5"/>
  </si>
  <si>
    <t>・住所</t>
    <rPh sb="1" eb="3">
      <t>ジュウショ</t>
    </rPh>
    <phoneticPr fontId="5"/>
  </si>
  <si>
    <t>・担当者氏名</t>
    <rPh sb="1" eb="4">
      <t>タントウシャ</t>
    </rPh>
    <rPh sb="4" eb="6">
      <t>シメイ</t>
    </rPh>
    <phoneticPr fontId="5"/>
  </si>
  <si>
    <t>・担当者連絡先　TEL:</t>
    <rPh sb="1" eb="4">
      <t>タントウシャ</t>
    </rPh>
    <rPh sb="4" eb="7">
      <t>レンラクサキ</t>
    </rPh>
    <phoneticPr fontId="5"/>
  </si>
  <si>
    <t>mail:</t>
  </si>
  <si>
    <r>
      <t>５　県補助金</t>
    </r>
    <r>
      <rPr>
        <u/>
        <sz val="11"/>
        <rFont val="HG創英角ｺﾞｼｯｸUB"/>
        <family val="3"/>
        <charset val="128"/>
      </rPr>
      <t>交付決定額</t>
    </r>
    <r>
      <rPr>
        <sz val="11"/>
        <rFont val="HG創英角ｺﾞｼｯｸUB"/>
        <family val="3"/>
        <charset val="128"/>
      </rPr>
      <t>　（県からの交付決定通知に記載された区分毎の補助金額）</t>
    </r>
    <rPh sb="2" eb="3">
      <t>ケン</t>
    </rPh>
    <rPh sb="3" eb="6">
      <t>ホジョキン</t>
    </rPh>
    <rPh sb="6" eb="8">
      <t>コウフ</t>
    </rPh>
    <rPh sb="8" eb="11">
      <t>ケッテイガク</t>
    </rPh>
    <rPh sb="13" eb="14">
      <t>ケン</t>
    </rPh>
    <rPh sb="17" eb="19">
      <t>コウフ</t>
    </rPh>
    <rPh sb="19" eb="21">
      <t>ケッテイ</t>
    </rPh>
    <rPh sb="21" eb="23">
      <t>ツウチ</t>
    </rPh>
    <rPh sb="24" eb="26">
      <t>キサイ</t>
    </rPh>
    <rPh sb="29" eb="32">
      <t>クブンゴト</t>
    </rPh>
    <rPh sb="33" eb="36">
      <t>ホジョキン</t>
    </rPh>
    <phoneticPr fontId="23"/>
  </si>
  <si>
    <t>■交付決定日・番号：</t>
    <rPh sb="1" eb="3">
      <t>コウフ</t>
    </rPh>
    <rPh sb="3" eb="5">
      <t>ケッテイ</t>
    </rPh>
    <rPh sb="5" eb="6">
      <t>ニチ</t>
    </rPh>
    <rPh sb="7" eb="9">
      <t>バンゴウ</t>
    </rPh>
    <phoneticPr fontId="23"/>
  </si>
  <si>
    <t>群馬県指令感疾第30478－</t>
    <rPh sb="0" eb="3">
      <t>グンマケン</t>
    </rPh>
    <rPh sb="3" eb="5">
      <t>シレイ</t>
    </rPh>
    <rPh sb="5" eb="6">
      <t>カン</t>
    </rPh>
    <rPh sb="6" eb="7">
      <t>シツ</t>
    </rPh>
    <rPh sb="7" eb="8">
      <t>ダイ</t>
    </rPh>
    <phoneticPr fontId="23"/>
  </si>
  <si>
    <t>号</t>
    <rPh sb="0" eb="1">
      <t>ゴウ</t>
    </rPh>
    <phoneticPr fontId="23"/>
  </si>
  <si>
    <t>交付申請時の「補助基本額」を転記↓　　　　　</t>
    <rPh sb="0" eb="2">
      <t>コウフ</t>
    </rPh>
    <rPh sb="2" eb="5">
      <t>シンセイジ</t>
    </rPh>
    <rPh sb="7" eb="9">
      <t>ホジョ</t>
    </rPh>
    <rPh sb="9" eb="12">
      <t>キホンガク</t>
    </rPh>
    <rPh sb="14" eb="16">
      <t>テンキ</t>
    </rPh>
    <phoneticPr fontId="23"/>
  </si>
  <si>
    <t>　　　↓交付決定指令書から転記</t>
    <rPh sb="4" eb="6">
      <t>コウフ</t>
    </rPh>
    <rPh sb="6" eb="8">
      <t>ケッテイ</t>
    </rPh>
    <rPh sb="8" eb="11">
      <t>シレイショ</t>
    </rPh>
    <rPh sb="13" eb="15">
      <t>テンキ</t>
    </rPh>
    <phoneticPr fontId="23"/>
  </si>
  <si>
    <t>■補助金額</t>
    <rPh sb="1" eb="4">
      <t>ホジョキン</t>
    </rPh>
    <rPh sb="4" eb="5">
      <t>ガク</t>
    </rPh>
    <phoneticPr fontId="23"/>
  </si>
  <si>
    <t>補助基本額</t>
    <rPh sb="0" eb="2">
      <t>ホジョ</t>
    </rPh>
    <rPh sb="2" eb="5">
      <t>キホンガク</t>
    </rPh>
    <phoneticPr fontId="23"/>
  </si>
  <si>
    <t>補助金額</t>
    <rPh sb="0" eb="3">
      <t>ホジョキン</t>
    </rPh>
    <rPh sb="3" eb="4">
      <t>ガク</t>
    </rPh>
    <phoneticPr fontId="23"/>
  </si>
  <si>
    <t>入力確認用
（報告額）</t>
    <rPh sb="0" eb="2">
      <t>ニュウリョク</t>
    </rPh>
    <rPh sb="2" eb="4">
      <t>カクニン</t>
    </rPh>
    <rPh sb="4" eb="5">
      <t>ヨウ</t>
    </rPh>
    <rPh sb="7" eb="9">
      <t>ホウコク</t>
    </rPh>
    <rPh sb="9" eb="10">
      <t>ガク</t>
    </rPh>
    <phoneticPr fontId="23"/>
  </si>
  <si>
    <r>
      <t xml:space="preserve">施設－(1) </t>
    </r>
    <r>
      <rPr>
        <b/>
        <u/>
        <sz val="10"/>
        <rFont val="ＭＳ 明朝"/>
        <family val="1"/>
        <charset val="128"/>
      </rPr>
      <t>病室</t>
    </r>
    <r>
      <rPr>
        <sz val="10"/>
        <rFont val="ＭＳ 明朝"/>
        <family val="1"/>
        <charset val="128"/>
      </rPr>
      <t>の感染対策に係る施設整備</t>
    </r>
    <rPh sb="0" eb="2">
      <t>シセツ</t>
    </rPh>
    <rPh sb="15" eb="16">
      <t>カカ</t>
    </rPh>
    <rPh sb="17" eb="19">
      <t>シセツ</t>
    </rPh>
    <rPh sb="19" eb="21">
      <t>セイビ</t>
    </rPh>
    <phoneticPr fontId="23"/>
  </si>
  <si>
    <r>
      <t xml:space="preserve">施設－(2) </t>
    </r>
    <r>
      <rPr>
        <b/>
        <u/>
        <sz val="10"/>
        <rFont val="ＭＳ 明朝"/>
        <family val="1"/>
        <charset val="128"/>
      </rPr>
      <t>病棟</t>
    </r>
    <r>
      <rPr>
        <sz val="10"/>
        <rFont val="ＭＳ 明朝"/>
        <family val="1"/>
        <charset val="128"/>
      </rPr>
      <t>等の感染対策に係る施設整備</t>
    </r>
    <rPh sb="0" eb="2">
      <t>シセツ</t>
    </rPh>
    <rPh sb="18" eb="20">
      <t>シセツ</t>
    </rPh>
    <phoneticPr fontId="23"/>
  </si>
  <si>
    <r>
      <t>施設－(3) 個人防護具</t>
    </r>
    <r>
      <rPr>
        <b/>
        <u/>
        <sz val="10"/>
        <rFont val="ＭＳ 明朝"/>
        <family val="1"/>
        <charset val="128"/>
      </rPr>
      <t>保管施設</t>
    </r>
    <r>
      <rPr>
        <sz val="10"/>
        <rFont val="ＭＳ 明朝"/>
        <family val="1"/>
        <charset val="128"/>
      </rPr>
      <t>の整備</t>
    </r>
    <rPh sb="0" eb="2">
      <t>シセツ</t>
    </rPh>
    <phoneticPr fontId="23"/>
  </si>
  <si>
    <t>施設整備　計</t>
    <rPh sb="0" eb="2">
      <t>シセツ</t>
    </rPh>
    <rPh sb="2" eb="4">
      <t>セイビ</t>
    </rPh>
    <rPh sb="5" eb="6">
      <t>ケイ</t>
    </rPh>
    <phoneticPr fontId="23"/>
  </si>
  <si>
    <r>
      <t xml:space="preserve">設備－(4) </t>
    </r>
    <r>
      <rPr>
        <b/>
        <sz val="10"/>
        <rFont val="ＭＳ 明朝"/>
        <family val="1"/>
        <charset val="128"/>
      </rPr>
      <t>病床確保</t>
    </r>
    <r>
      <rPr>
        <sz val="10"/>
        <rFont val="ＭＳ 明朝"/>
        <family val="1"/>
        <charset val="128"/>
      </rPr>
      <t>設備整備事業</t>
    </r>
    <rPh sb="0" eb="2">
      <t>セツビ</t>
    </rPh>
    <rPh sb="7" eb="9">
      <t>ビョウショウ</t>
    </rPh>
    <rPh sb="9" eb="11">
      <t>カクホ</t>
    </rPh>
    <rPh sb="11" eb="13">
      <t>セツビ</t>
    </rPh>
    <rPh sb="13" eb="15">
      <t>セイビ</t>
    </rPh>
    <rPh sb="15" eb="17">
      <t>ジギョウ</t>
    </rPh>
    <phoneticPr fontId="23"/>
  </si>
  <si>
    <t>簡易陰圧装置</t>
    <rPh sb="0" eb="2">
      <t>カンイ</t>
    </rPh>
    <rPh sb="2" eb="4">
      <t>インアツ</t>
    </rPh>
    <rPh sb="4" eb="6">
      <t>ソウチ</t>
    </rPh>
    <phoneticPr fontId="23"/>
  </si>
  <si>
    <t>検査機器（PCR検査装置）</t>
    <rPh sb="0" eb="2">
      <t>ケンサ</t>
    </rPh>
    <rPh sb="2" eb="4">
      <t>キキ</t>
    </rPh>
    <rPh sb="8" eb="10">
      <t>ケンサ</t>
    </rPh>
    <rPh sb="10" eb="12">
      <t>ソウチ</t>
    </rPh>
    <phoneticPr fontId="23"/>
  </si>
  <si>
    <t>簡易ベッド</t>
    <rPh sb="0" eb="2">
      <t>カンイ</t>
    </rPh>
    <phoneticPr fontId="23"/>
  </si>
  <si>
    <r>
      <t xml:space="preserve">設備－(5) </t>
    </r>
    <r>
      <rPr>
        <b/>
        <sz val="10"/>
        <rFont val="ＭＳ 明朝"/>
        <family val="1"/>
        <charset val="128"/>
      </rPr>
      <t>発熱外来</t>
    </r>
    <r>
      <rPr>
        <sz val="10"/>
        <rFont val="ＭＳ 明朝"/>
        <family val="1"/>
        <charset val="128"/>
      </rPr>
      <t>設備整備事業</t>
    </r>
    <rPh sb="0" eb="2">
      <t>セツビ</t>
    </rPh>
    <rPh sb="7" eb="9">
      <t>ハツネツ</t>
    </rPh>
    <rPh sb="9" eb="11">
      <t>ガイライ</t>
    </rPh>
    <rPh sb="11" eb="13">
      <t>セツビ</t>
    </rPh>
    <rPh sb="13" eb="15">
      <t>セイビ</t>
    </rPh>
    <rPh sb="15" eb="17">
      <t>ジギョウ</t>
    </rPh>
    <phoneticPr fontId="23"/>
  </si>
  <si>
    <t>HEPAフィルター付き空気清浄機（陰圧対応可能なもの）</t>
    <rPh sb="9" eb="10">
      <t>ツ</t>
    </rPh>
    <rPh sb="11" eb="13">
      <t>クウキ</t>
    </rPh>
    <rPh sb="13" eb="16">
      <t>セイジョウキ</t>
    </rPh>
    <rPh sb="17" eb="19">
      <t>インアツ</t>
    </rPh>
    <rPh sb="19" eb="21">
      <t>タイオウ</t>
    </rPh>
    <rPh sb="21" eb="23">
      <t>カノウ</t>
    </rPh>
    <phoneticPr fontId="23"/>
  </si>
  <si>
    <t>設備整備　計</t>
    <rPh sb="0" eb="2">
      <t>セツビ</t>
    </rPh>
    <rPh sb="2" eb="4">
      <t>セイビ</t>
    </rPh>
    <rPh sb="5" eb="6">
      <t>ケイ</t>
    </rPh>
    <phoneticPr fontId="23"/>
  </si>
  <si>
    <t>　合　計</t>
    <rPh sb="1" eb="2">
      <t>ゴウ</t>
    </rPh>
    <rPh sb="3" eb="4">
      <t>ケイ</t>
    </rPh>
    <phoneticPr fontId="23"/>
  </si>
  <si>
    <t>６　各シートに入力・確認してください。</t>
    <rPh sb="2" eb="3">
      <t>カク</t>
    </rPh>
    <rPh sb="7" eb="9">
      <t>ニュウリョク</t>
    </rPh>
    <rPh sb="10" eb="12">
      <t>カクニン</t>
    </rPh>
    <phoneticPr fontId="23"/>
  </si>
  <si>
    <t>①</t>
    <phoneticPr fontId="23"/>
  </si>
  <si>
    <t>４号様式　（実績報告書）</t>
    <rPh sb="6" eb="8">
      <t>ジッセキ</t>
    </rPh>
    <rPh sb="8" eb="10">
      <t>ホウコク</t>
    </rPh>
    <rPh sb="10" eb="11">
      <t>ショ</t>
    </rPh>
    <phoneticPr fontId="23"/>
  </si>
  <si>
    <t>←確認・入力してください</t>
    <rPh sb="1" eb="3">
      <t>カクニン</t>
    </rPh>
    <rPh sb="4" eb="6">
      <t>ニュウリョク</t>
    </rPh>
    <phoneticPr fontId="23"/>
  </si>
  <si>
    <t>②</t>
    <phoneticPr fontId="23"/>
  </si>
  <si>
    <t>別紙４－２（施設）01病床</t>
  </si>
  <si>
    <t>別紙４－２（施設）02病棟</t>
  </si>
  <si>
    <t>別紙４－２（施設）03保管庫</t>
  </si>
  <si>
    <t>別紙４－２（設備）04病床確保</t>
  </si>
  <si>
    <t>別紙４－２（設備）05発熱外来</t>
  </si>
  <si>
    <t>③</t>
    <phoneticPr fontId="23"/>
  </si>
  <si>
    <r>
      <t>別紙４－１　事業実績報告書</t>
    </r>
    <r>
      <rPr>
        <u/>
        <sz val="8"/>
        <color theme="10"/>
        <rFont val="明朝"/>
        <family val="1"/>
        <charset val="128"/>
      </rPr>
      <t>（要件確認、対象経費支出額調書）</t>
    </r>
    <rPh sb="6" eb="8">
      <t>ジギョウ</t>
    </rPh>
    <rPh sb="8" eb="10">
      <t>ジッセキ</t>
    </rPh>
    <rPh sb="10" eb="12">
      <t>ホウコク</t>
    </rPh>
    <rPh sb="12" eb="13">
      <t>ショ</t>
    </rPh>
    <phoneticPr fontId="23"/>
  </si>
  <si>
    <t>④</t>
    <phoneticPr fontId="23"/>
  </si>
  <si>
    <t>別紙４－３　所要額精算書</t>
    <rPh sb="6" eb="9">
      <t>ショヨウガク</t>
    </rPh>
    <rPh sb="9" eb="11">
      <t>セイサン</t>
    </rPh>
    <rPh sb="11" eb="12">
      <t>ショ</t>
    </rPh>
    <phoneticPr fontId="23"/>
  </si>
  <si>
    <t>⑤</t>
    <phoneticPr fontId="23"/>
  </si>
  <si>
    <t>別紙４－４　収入支出予算（見込）書</t>
  </si>
  <si>
    <t>←確認してください</t>
    <rPh sb="1" eb="3">
      <t>カクニン</t>
    </rPh>
    <phoneticPr fontId="23"/>
  </si>
  <si>
    <t>⑥</t>
    <phoneticPr fontId="23"/>
  </si>
  <si>
    <t>委任状</t>
    <rPh sb="0" eb="3">
      <t>イニンジョウ</t>
    </rPh>
    <phoneticPr fontId="23"/>
  </si>
  <si>
    <t>７　補助金振込先　を入力してください。</t>
    <rPh sb="10" eb="12">
      <t>ニュウリョク</t>
    </rPh>
    <phoneticPr fontId="23"/>
  </si>
  <si>
    <t>・金融機関</t>
  </si>
  <si>
    <t>・支店名</t>
  </si>
  <si>
    <t>・預金科目</t>
    <phoneticPr fontId="23"/>
  </si>
  <si>
    <t>・口座番号</t>
    <phoneticPr fontId="23"/>
  </si>
  <si>
    <t>・口座名義（漢字）</t>
    <rPh sb="1" eb="3">
      <t>コウザ</t>
    </rPh>
    <rPh sb="3" eb="5">
      <t>メイギ</t>
    </rPh>
    <rPh sb="6" eb="8">
      <t>カンジ</t>
    </rPh>
    <phoneticPr fontId="7"/>
  </si>
  <si>
    <t>←１の補助金申請者と異なる場合は、</t>
    <rPh sb="3" eb="5">
      <t>ホジョ</t>
    </rPh>
    <rPh sb="5" eb="6">
      <t>キン</t>
    </rPh>
    <rPh sb="6" eb="9">
      <t>シンセイシャ</t>
    </rPh>
    <rPh sb="10" eb="11">
      <t>コト</t>
    </rPh>
    <rPh sb="13" eb="15">
      <t>バアイ</t>
    </rPh>
    <phoneticPr fontId="23"/>
  </si>
  <si>
    <t>・口座名義（カナ）</t>
    <rPh sb="1" eb="3">
      <t>コウザ</t>
    </rPh>
    <rPh sb="3" eb="5">
      <t>メイギ</t>
    </rPh>
    <phoneticPr fontId="7"/>
  </si>
  <si>
    <t>委任状を記載してください。</t>
    <rPh sb="0" eb="3">
      <t>イニンジョウ</t>
    </rPh>
    <rPh sb="4" eb="6">
      <t>キサイ</t>
    </rPh>
    <phoneticPr fontId="23"/>
  </si>
  <si>
    <t>　　　　↑（カナ）は、通帳表紙の裏面から転記してください。</t>
    <rPh sb="11" eb="13">
      <t>ツウチョウ</t>
    </rPh>
    <rPh sb="13" eb="15">
      <t>ヒョウシ</t>
    </rPh>
    <rPh sb="16" eb="18">
      <t>リメン</t>
    </rPh>
    <rPh sb="20" eb="22">
      <t>テンキ</t>
    </rPh>
    <phoneticPr fontId="23"/>
  </si>
  <si>
    <t>　　　　最後に、</t>
    <rPh sb="4" eb="6">
      <t>サイゴ</t>
    </rPh>
    <phoneticPr fontId="23"/>
  </si>
  <si>
    <t>４号様式（実績報告書）</t>
    <rPh sb="5" eb="7">
      <t>ジッセキ</t>
    </rPh>
    <rPh sb="7" eb="10">
      <t>ホウコクショ</t>
    </rPh>
    <phoneticPr fontId="23"/>
  </si>
  <si>
    <t>をもう一度確認してから、</t>
    <rPh sb="3" eb="5">
      <t>イチド</t>
    </rPh>
    <rPh sb="5" eb="7">
      <t>カクニン</t>
    </rPh>
    <phoneticPr fontId="23"/>
  </si>
  <si>
    <t>　　　　　関係書類を添付して、提出してください。</t>
    <rPh sb="5" eb="7">
      <t>カンケイ</t>
    </rPh>
    <rPh sb="7" eb="9">
      <t>ショルイ</t>
    </rPh>
    <rPh sb="10" eb="12">
      <t>テンプ</t>
    </rPh>
    <rPh sb="15" eb="17">
      <t>テイシュツ</t>
    </rPh>
    <phoneticPr fontId="23"/>
  </si>
  <si>
    <t>※施設整備の場合→</t>
    <rPh sb="1" eb="3">
      <t>シセツ</t>
    </rPh>
    <rPh sb="3" eb="5">
      <t>セイビ</t>
    </rPh>
    <rPh sb="6" eb="8">
      <t>バアイ</t>
    </rPh>
    <phoneticPr fontId="23"/>
  </si>
  <si>
    <t>（関係書類）</t>
    <rPh sb="1" eb="3">
      <t>カンケイ</t>
    </rPh>
    <rPh sb="3" eb="5">
      <t>ショルイ</t>
    </rPh>
    <phoneticPr fontId="23"/>
  </si>
  <si>
    <t>①契約書の写し（契約書が作成されない場合は、請求書の写し）</t>
    <rPh sb="1" eb="4">
      <t>ケイヤクショ</t>
    </rPh>
    <rPh sb="5" eb="6">
      <t>ウツ</t>
    </rPh>
    <rPh sb="8" eb="11">
      <t>ケイヤクショ</t>
    </rPh>
    <rPh sb="12" eb="14">
      <t>サクセイ</t>
    </rPh>
    <rPh sb="18" eb="20">
      <t>バアイ</t>
    </rPh>
    <rPh sb="22" eb="25">
      <t>セイキュウショ</t>
    </rPh>
    <rPh sb="26" eb="27">
      <t>ウツ</t>
    </rPh>
    <phoneticPr fontId="23"/>
  </si>
  <si>
    <t>②完了検査証（補助事業者が、工事の完了を確認した書類）の写し</t>
    <rPh sb="1" eb="3">
      <t>カンリョウ</t>
    </rPh>
    <rPh sb="3" eb="6">
      <t>ケンサショウ</t>
    </rPh>
    <rPh sb="7" eb="9">
      <t>ホジョ</t>
    </rPh>
    <rPh sb="9" eb="12">
      <t>ジギョウシャ</t>
    </rPh>
    <rPh sb="14" eb="16">
      <t>コウジ</t>
    </rPh>
    <rPh sb="17" eb="19">
      <t>カンリョウ</t>
    </rPh>
    <rPh sb="20" eb="22">
      <t>カクニン</t>
    </rPh>
    <rPh sb="24" eb="26">
      <t>ショルイ</t>
    </rPh>
    <rPh sb="28" eb="29">
      <t>ウツ</t>
    </rPh>
    <phoneticPr fontId="23"/>
  </si>
  <si>
    <t>③事業完了後の施設の写真</t>
    <rPh sb="1" eb="3">
      <t>ジギョウ</t>
    </rPh>
    <rPh sb="3" eb="6">
      <t>カンリョウゴ</t>
    </rPh>
    <rPh sb="7" eb="9">
      <t>シセツ</t>
    </rPh>
    <rPh sb="10" eb="12">
      <t>シャシン</t>
    </rPh>
    <phoneticPr fontId="23"/>
  </si>
  <si>
    <t>④補助対象区域の工事設計図</t>
    <rPh sb="1" eb="3">
      <t>ホジョ</t>
    </rPh>
    <rPh sb="3" eb="5">
      <t>タイショウ</t>
    </rPh>
    <rPh sb="5" eb="7">
      <t>クイキ</t>
    </rPh>
    <rPh sb="8" eb="10">
      <t>コウジ</t>
    </rPh>
    <rPh sb="10" eb="13">
      <t>セッケイズ</t>
    </rPh>
    <phoneticPr fontId="23"/>
  </si>
  <si>
    <t>※設備整備の場合→</t>
    <rPh sb="1" eb="3">
      <t>セツビ</t>
    </rPh>
    <rPh sb="3" eb="5">
      <t>セイビ</t>
    </rPh>
    <rPh sb="6" eb="8">
      <t>バアイ</t>
    </rPh>
    <phoneticPr fontId="23"/>
  </si>
  <si>
    <t>②納品書の写し</t>
    <rPh sb="1" eb="4">
      <t>ノウヒンショ</t>
    </rPh>
    <rPh sb="5" eb="6">
      <t>ウツ</t>
    </rPh>
    <phoneticPr fontId="23"/>
  </si>
  <si>
    <t>③写真（納品された設備の外観、型番がわかる写真）</t>
    <rPh sb="1" eb="3">
      <t>シャシン</t>
    </rPh>
    <rPh sb="4" eb="6">
      <t>ノウヒン</t>
    </rPh>
    <rPh sb="9" eb="11">
      <t>セツビ</t>
    </rPh>
    <rPh sb="12" eb="14">
      <t>ガイカン</t>
    </rPh>
    <rPh sb="15" eb="17">
      <t>カタバン</t>
    </rPh>
    <rPh sb="21" eb="23">
      <t>シャシン</t>
    </rPh>
    <phoneticPr fontId="23"/>
  </si>
  <si>
    <t xml:space="preserve"> </t>
    <phoneticPr fontId="23"/>
  </si>
  <si>
    <r>
      <t>第</t>
    </r>
    <r>
      <rPr>
        <sz val="11"/>
        <color rgb="FFFF0000"/>
        <rFont val="ＭＳ 明朝"/>
        <family val="1"/>
        <charset val="128"/>
      </rPr>
      <t>４</t>
    </r>
    <r>
      <rPr>
        <sz val="11"/>
        <color theme="1"/>
        <rFont val="ＭＳ 明朝"/>
        <family val="1"/>
        <charset val="128"/>
      </rPr>
      <t>号様式</t>
    </r>
    <rPh sb="0" eb="1">
      <t>ダイ</t>
    </rPh>
    <rPh sb="2" eb="3">
      <t>ゴウ</t>
    </rPh>
    <rPh sb="3" eb="5">
      <t>ヨウシキ</t>
    </rPh>
    <phoneticPr fontId="5"/>
  </si>
  <si>
    <t>第　　　　　号</t>
    <rPh sb="0" eb="1">
      <t>ダイ</t>
    </rPh>
    <rPh sb="6" eb="7">
      <t>ゴウ</t>
    </rPh>
    <phoneticPr fontId="5"/>
  </si>
  <si>
    <t>令和</t>
    <rPh sb="0" eb="2">
      <t>レイワ</t>
    </rPh>
    <phoneticPr fontId="5"/>
  </si>
  <si>
    <t>年</t>
    <rPh sb="0" eb="1">
      <t>ネン</t>
    </rPh>
    <phoneticPr fontId="5"/>
  </si>
  <si>
    <t>月</t>
    <rPh sb="0" eb="1">
      <t>ガツ</t>
    </rPh>
    <phoneticPr fontId="5"/>
  </si>
  <si>
    <t>日</t>
    <rPh sb="0" eb="1">
      <t>ニチ</t>
    </rPh>
    <phoneticPr fontId="5"/>
  </si>
  <si>
    <t>　群馬県知事　　あて</t>
    <rPh sb="1" eb="3">
      <t>グンマ</t>
    </rPh>
    <rPh sb="3" eb="6">
      <t>ケンチジ</t>
    </rPh>
    <phoneticPr fontId="5"/>
  </si>
  <si>
    <t>補助事業者</t>
    <rPh sb="0" eb="2">
      <t>ホジョ</t>
    </rPh>
    <rPh sb="2" eb="5">
      <t>ジギョウシャ</t>
    </rPh>
    <phoneticPr fontId="23"/>
  </si>
  <si>
    <t>代表者</t>
    <rPh sb="0" eb="3">
      <t>ダイヒョウシャ</t>
    </rPh>
    <phoneticPr fontId="5"/>
  </si>
  <si>
    <t>令和7</t>
    <rPh sb="0" eb="2">
      <t>レイワ</t>
    </rPh>
    <phoneticPr fontId="23"/>
  </si>
  <si>
    <t>年度群馬県感染症医療措置協定締結医療機関施設・設備整備事業費補助金事業</t>
    <rPh sb="33" eb="35">
      <t>ジギョウ</t>
    </rPh>
    <phoneticPr fontId="23"/>
  </si>
  <si>
    <t>実績報告書</t>
    <phoneticPr fontId="23"/>
  </si>
  <si>
    <t>記</t>
    <rPh sb="0" eb="1">
      <t>シル</t>
    </rPh>
    <phoneticPr fontId="5"/>
  </si>
  <si>
    <t>１　実績報告額</t>
    <rPh sb="2" eb="4">
      <t>ジッセキ</t>
    </rPh>
    <rPh sb="4" eb="6">
      <t>ホウコク</t>
    </rPh>
    <rPh sb="6" eb="7">
      <t>ガク</t>
    </rPh>
    <phoneticPr fontId="5"/>
  </si>
  <si>
    <t>金</t>
    <rPh sb="0" eb="1">
      <t>キン</t>
    </rPh>
    <phoneticPr fontId="5"/>
  </si>
  <si>
    <t>円</t>
    <rPh sb="0" eb="1">
      <t>エン</t>
    </rPh>
    <phoneticPr fontId="5"/>
  </si>
  <si>
    <t>２　対象施設（医療機関）名</t>
    <phoneticPr fontId="23"/>
  </si>
  <si>
    <t>３　添付書類</t>
    <rPh sb="2" eb="4">
      <t>テンプ</t>
    </rPh>
    <rPh sb="4" eb="6">
      <t>ショルイ</t>
    </rPh>
    <phoneticPr fontId="5"/>
  </si>
  <si>
    <t>　（１）事業実績報告書（別紙４－１）（別紙４－２）</t>
    <rPh sb="4" eb="6">
      <t>ジギョウ</t>
    </rPh>
    <rPh sb="6" eb="8">
      <t>ジッセキ</t>
    </rPh>
    <rPh sb="8" eb="11">
      <t>ホウコクショ</t>
    </rPh>
    <phoneticPr fontId="5"/>
  </si>
  <si>
    <t>　（２）補助金所要額精算書（別紙４－３）</t>
    <rPh sb="4" eb="7">
      <t>ホジョキン</t>
    </rPh>
    <rPh sb="7" eb="9">
      <t>ショヨウ</t>
    </rPh>
    <rPh sb="9" eb="10">
      <t>ガク</t>
    </rPh>
    <rPh sb="10" eb="13">
      <t>セイサンショ</t>
    </rPh>
    <phoneticPr fontId="5"/>
  </si>
  <si>
    <t>　（３）収入支出決算書の抄本（別紙４－４）</t>
    <rPh sb="4" eb="6">
      <t>シュウニュウ</t>
    </rPh>
    <rPh sb="6" eb="8">
      <t>シシュツ</t>
    </rPh>
    <rPh sb="8" eb="10">
      <t>ケッサン</t>
    </rPh>
    <rPh sb="10" eb="11">
      <t>ショ</t>
    </rPh>
    <rPh sb="12" eb="14">
      <t>ショウホン</t>
    </rPh>
    <phoneticPr fontId="5"/>
  </si>
  <si>
    <t>　（４）その他関係資料</t>
    <rPh sb="6" eb="7">
      <t>タ</t>
    </rPh>
    <rPh sb="7" eb="9">
      <t>カンケイ</t>
    </rPh>
    <rPh sb="9" eb="11">
      <t>シリョウ</t>
    </rPh>
    <phoneticPr fontId="5"/>
  </si>
  <si>
    <t>（施設整備の場合）</t>
    <rPh sb="1" eb="3">
      <t>シセツ</t>
    </rPh>
    <rPh sb="3" eb="5">
      <t>セイビ</t>
    </rPh>
    <rPh sb="6" eb="8">
      <t>バアイ</t>
    </rPh>
    <phoneticPr fontId="23"/>
  </si>
  <si>
    <t>（設備整備の場合）</t>
    <rPh sb="1" eb="3">
      <t>セツビ</t>
    </rPh>
    <rPh sb="3" eb="5">
      <t>セイビ</t>
    </rPh>
    <rPh sb="6" eb="8">
      <t>バアイ</t>
    </rPh>
    <phoneticPr fontId="23"/>
  </si>
  <si>
    <t>４　連絡先</t>
    <rPh sb="2" eb="5">
      <t>レンラクサキ</t>
    </rPh>
    <phoneticPr fontId="5"/>
  </si>
  <si>
    <t>・担当者連絡先</t>
    <rPh sb="1" eb="4">
      <t>タントウシャ</t>
    </rPh>
    <rPh sb="4" eb="7">
      <t>レンラクサキ</t>
    </rPh>
    <phoneticPr fontId="5"/>
  </si>
  <si>
    <t>TEL:</t>
    <phoneticPr fontId="5"/>
  </si>
  <si>
    <t>mail:</t>
    <phoneticPr fontId="5"/>
  </si>
  <si>
    <t>５　補助金振込先</t>
    <rPh sb="2" eb="5">
      <t>ホジョキン</t>
    </rPh>
    <phoneticPr fontId="23"/>
  </si>
  <si>
    <t>第４号様式　別紙４－２（施設）</t>
    <rPh sb="0" eb="1">
      <t>ダイ</t>
    </rPh>
    <rPh sb="2" eb="3">
      <t>ゴウ</t>
    </rPh>
    <rPh sb="3" eb="5">
      <t>ヨウシキ</t>
    </rPh>
    <rPh sb="6" eb="8">
      <t>ベッシ</t>
    </rPh>
    <rPh sb="12" eb="14">
      <t>シセツ</t>
    </rPh>
    <phoneticPr fontId="5"/>
  </si>
  <si>
    <t>事　　業　　実　　績　　報　　告　　書</t>
    <phoneticPr fontId="5"/>
  </si>
  <si>
    <t>事業区分</t>
    <rPh sb="2" eb="4">
      <t>クブン</t>
    </rPh>
    <phoneticPr fontId="5"/>
  </si>
  <si>
    <t>(1) 病室の感染対策に係る施設整備</t>
    <rPh sb="12" eb="13">
      <t>カカ</t>
    </rPh>
    <rPh sb="14" eb="16">
      <t>シセツ</t>
    </rPh>
    <rPh sb="16" eb="18">
      <t>セイビ</t>
    </rPh>
    <phoneticPr fontId="23"/>
  </si>
  <si>
    <t>補助（間接補助）事業者名</t>
    <rPh sb="0" eb="2">
      <t>ホジョ</t>
    </rPh>
    <rPh sb="3" eb="5">
      <t>カンセツ</t>
    </rPh>
    <rPh sb="5" eb="7">
      <t>ホジョ</t>
    </rPh>
    <rPh sb="8" eb="12">
      <t>ジギョウシャメイ</t>
    </rPh>
    <phoneticPr fontId="5"/>
  </si>
  <si>
    <t>施設名</t>
  </si>
  <si>
    <t>施工内容</t>
    <rPh sb="0" eb="2">
      <t>セコウ</t>
    </rPh>
    <rPh sb="2" eb="4">
      <t>ナイヨウ</t>
    </rPh>
    <phoneticPr fontId="5"/>
  </si>
  <si>
    <t>改修</t>
    <rPh sb="0" eb="2">
      <t>カイシュウ</t>
    </rPh>
    <phoneticPr fontId="50"/>
  </si>
  <si>
    <t>建物の構造及び面積</t>
    <phoneticPr fontId="5"/>
  </si>
  <si>
    <t>　　　　　　　　　　　　　　　　　　　　　　　　　　　　　　</t>
  </si>
  <si>
    <t>構造：</t>
    <rPh sb="0" eb="2">
      <t>コウゾウ</t>
    </rPh>
    <phoneticPr fontId="5"/>
  </si>
  <si>
    <t>○階建</t>
    <rPh sb="1" eb="2">
      <t>カイ</t>
    </rPh>
    <rPh sb="2" eb="3">
      <t>ダ</t>
    </rPh>
    <phoneticPr fontId="5"/>
  </si>
  <si>
    <t>建築面積 　</t>
    <rPh sb="0" eb="2">
      <t>ケンチク</t>
    </rPh>
    <phoneticPr fontId="5"/>
  </si>
  <si>
    <r>
      <rPr>
        <u/>
        <sz val="9"/>
        <color rgb="FF000000"/>
        <rFont val="ＭＳ Ｐゴシック"/>
        <family val="3"/>
        <charset val="128"/>
      </rPr>
      <t xml:space="preserve">           ㎡</t>
    </r>
    <r>
      <rPr>
        <sz val="9"/>
        <color rgb="FF000000"/>
        <rFont val="ＭＳ Ｐゴシック"/>
        <family val="3"/>
        <charset val="128"/>
      </rPr>
      <t xml:space="preserve"> </t>
    </r>
    <phoneticPr fontId="5"/>
  </si>
  <si>
    <t>延べ面積</t>
    <phoneticPr fontId="5"/>
  </si>
  <si>
    <t>施工期間</t>
  </si>
  <si>
    <t>着工</t>
    <phoneticPr fontId="5"/>
  </si>
  <si>
    <t>～</t>
    <phoneticPr fontId="5"/>
  </si>
  <si>
    <t>　竣工</t>
    <phoneticPr fontId="5"/>
  </si>
  <si>
    <t xml:space="preserve"> 　 年   月　 日</t>
    <phoneticPr fontId="5"/>
  </si>
  <si>
    <t>整備費内訳　　　　　　　　　　　　　　　　　　　　　　　　</t>
    <phoneticPr fontId="5"/>
  </si>
  <si>
    <t>区　分</t>
    <phoneticPr fontId="5"/>
  </si>
  <si>
    <t>費　　目</t>
    <phoneticPr fontId="5"/>
  </si>
  <si>
    <t>面　積　</t>
    <phoneticPr fontId="5"/>
  </si>
  <si>
    <t>単　価　</t>
    <phoneticPr fontId="5"/>
  </si>
  <si>
    <t>金　　額　</t>
    <phoneticPr fontId="5"/>
  </si>
  <si>
    <t>備　　考　</t>
    <phoneticPr fontId="5"/>
  </si>
  <si>
    <t>　　　</t>
  </si>
  <si>
    <t>　　　　　</t>
  </si>
  <si>
    <t>室</t>
    <rPh sb="0" eb="1">
      <t>シツ</t>
    </rPh>
    <phoneticPr fontId="23"/>
  </si>
  <si>
    <t xml:space="preserve">  　　  円</t>
  </si>
  <si>
    <t xml:space="preserve">            円</t>
  </si>
  <si>
    <t>　　　　　　</t>
  </si>
  <si>
    <t>補助対象事業分</t>
    <rPh sb="0" eb="2">
      <t>ホジョ</t>
    </rPh>
    <rPh sb="2" eb="4">
      <t>タイショウ</t>
    </rPh>
    <rPh sb="4" eb="7">
      <t>ジギョウブン</t>
    </rPh>
    <phoneticPr fontId="5"/>
  </si>
  <si>
    <t>（税込み）</t>
    <rPh sb="1" eb="3">
      <t>ゼイコ</t>
    </rPh>
    <phoneticPr fontId="23"/>
  </si>
  <si>
    <t>個室整備</t>
    <rPh sb="0" eb="2">
      <t>コシツ</t>
    </rPh>
    <rPh sb="2" eb="4">
      <t>セイビ</t>
    </rPh>
    <phoneticPr fontId="23"/>
  </si>
  <si>
    <t>小  計</t>
  </si>
  <si>
    <t xml:space="preserve">        ㎡</t>
  </si>
  <si>
    <t>　　　　単価、小計、合計は自動計算</t>
    <rPh sb="4" eb="6">
      <t>タンカ</t>
    </rPh>
    <rPh sb="7" eb="9">
      <t>ショウケイ</t>
    </rPh>
    <rPh sb="10" eb="12">
      <t>ゴウケイ</t>
    </rPh>
    <rPh sb="13" eb="15">
      <t>ジドウ</t>
    </rPh>
    <rPh sb="15" eb="17">
      <t>ケイサン</t>
    </rPh>
    <phoneticPr fontId="5"/>
  </si>
  <si>
    <t>補助対象外事業分</t>
    <rPh sb="0" eb="2">
      <t>ホジョ</t>
    </rPh>
    <rPh sb="2" eb="4">
      <t>タイショウ</t>
    </rPh>
    <rPh sb="4" eb="5">
      <t>ソト</t>
    </rPh>
    <rPh sb="5" eb="8">
      <t>ジギョウブン</t>
    </rPh>
    <phoneticPr fontId="5"/>
  </si>
  <si>
    <t>合　計</t>
    <rPh sb="0" eb="1">
      <t>ゴウ</t>
    </rPh>
    <rPh sb="2" eb="3">
      <t>ケイ</t>
    </rPh>
    <phoneticPr fontId="5"/>
  </si>
  <si>
    <t>財源内訳</t>
    <phoneticPr fontId="5"/>
  </si>
  <si>
    <t>区分</t>
    <rPh sb="0" eb="2">
      <t>クブン</t>
    </rPh>
    <phoneticPr fontId="5"/>
  </si>
  <si>
    <t>金額</t>
    <rPh sb="0" eb="2">
      <t>キンガク</t>
    </rPh>
    <phoneticPr fontId="5"/>
  </si>
  <si>
    <t>備考</t>
    <rPh sb="0" eb="2">
      <t>ビコウ</t>
    </rPh>
    <phoneticPr fontId="5"/>
  </si>
  <si>
    <t>（内　訳）</t>
    <rPh sb="1" eb="2">
      <t>ウチ</t>
    </rPh>
    <rPh sb="3" eb="4">
      <t>ヤク</t>
    </rPh>
    <phoneticPr fontId="5"/>
  </si>
  <si>
    <t>(1)  補助金</t>
    <phoneticPr fontId="5"/>
  </si>
  <si>
    <t>←国と都道府県の合計は自動計算</t>
    <rPh sb="1" eb="2">
      <t>クニ</t>
    </rPh>
    <rPh sb="3" eb="7">
      <t>トドウフケン</t>
    </rPh>
    <rPh sb="8" eb="10">
      <t>ゴウケイ</t>
    </rPh>
    <rPh sb="11" eb="13">
      <t>ジドウ</t>
    </rPh>
    <rPh sb="13" eb="15">
      <t>ケイサン</t>
    </rPh>
    <phoneticPr fontId="5"/>
  </si>
  <si>
    <t>　　　　うち国</t>
    <phoneticPr fontId="5"/>
  </si>
  <si>
    <t>←国様式による国庫補助所要額</t>
    <rPh sb="1" eb="2">
      <t>クニ</t>
    </rPh>
    <rPh sb="2" eb="4">
      <t>ヨウシキ</t>
    </rPh>
    <rPh sb="7" eb="9">
      <t>コッコ</t>
    </rPh>
    <rPh sb="9" eb="11">
      <t>ホジョ</t>
    </rPh>
    <rPh sb="11" eb="14">
      <t>ショヨウガク</t>
    </rPh>
    <phoneticPr fontId="23"/>
  </si>
  <si>
    <t>　　　　うち都道府県</t>
    <phoneticPr fontId="5"/>
  </si>
  <si>
    <t>←（別紙４－３の県補助金所要額）－（国庫）</t>
    <rPh sb="2" eb="4">
      <t>ベッシ</t>
    </rPh>
    <rPh sb="8" eb="9">
      <t>ケン</t>
    </rPh>
    <rPh sb="9" eb="12">
      <t>ホジョキン</t>
    </rPh>
    <rPh sb="12" eb="15">
      <t>ショヨウガク</t>
    </rPh>
    <rPh sb="18" eb="20">
      <t>コッコ</t>
    </rPh>
    <phoneticPr fontId="23"/>
  </si>
  <si>
    <t>(2)  地方債</t>
    <phoneticPr fontId="5"/>
  </si>
  <si>
    <t>(3)  寄附金</t>
    <rPh sb="5" eb="7">
      <t>キフ</t>
    </rPh>
    <phoneticPr fontId="5"/>
  </si>
  <si>
    <t>(4)  その他（診療収入等）</t>
    <rPh sb="9" eb="11">
      <t>シンリョウ</t>
    </rPh>
    <rPh sb="11" eb="13">
      <t>シュウニュウ</t>
    </rPh>
    <rPh sb="13" eb="14">
      <t>トウ</t>
    </rPh>
    <phoneticPr fontId="5"/>
  </si>
  <si>
    <t>計</t>
    <rPh sb="0" eb="1">
      <t>ケイ</t>
    </rPh>
    <phoneticPr fontId="5"/>
  </si>
  <si>
    <t>←自動計算</t>
    <rPh sb="1" eb="3">
      <t>ジドウ</t>
    </rPh>
    <rPh sb="3" eb="5">
      <t>ケイサン</t>
    </rPh>
    <phoneticPr fontId="5"/>
  </si>
  <si>
    <t>補助財産を取得する際に、当該補助財産を取得するための抵当権設定の有無</t>
    <phoneticPr fontId="5"/>
  </si>
  <si>
    <t>←プルダウンで選択</t>
    <rPh sb="7" eb="9">
      <t>センタク</t>
    </rPh>
    <phoneticPr fontId="5"/>
  </si>
  <si>
    <t>その他　参考事項　</t>
    <phoneticPr fontId="5"/>
  </si>
  <si>
    <t>【留意事項】</t>
    <rPh sb="1" eb="3">
      <t>リュウイ</t>
    </rPh>
    <rPh sb="3" eb="5">
      <t>ジコウ</t>
    </rPh>
    <phoneticPr fontId="5"/>
  </si>
  <si>
    <t>　 整備費内訳の「費目」欄は、交付要綱別表の対象経費に定める各部門に区分して記入すること。</t>
    <rPh sb="19" eb="21">
      <t>ベッピョウ</t>
    </rPh>
    <phoneticPr fontId="5"/>
  </si>
  <si>
    <t>(2) 病棟等の感染対策に係る施設整備</t>
    <rPh sb="15" eb="17">
      <t>シセツ</t>
    </rPh>
    <phoneticPr fontId="23"/>
  </si>
  <si>
    <t>可動式パーテーションの設置</t>
    <phoneticPr fontId="23"/>
  </si>
  <si>
    <t>病棟入り口の扉の設置</t>
  </si>
  <si>
    <t>病棟のゾーニング改修</t>
  </si>
  <si>
    <t>(3) 個人防護具保管施設の整備</t>
  </si>
  <si>
    <t>増築</t>
    <rPh sb="0" eb="2">
      <t>ゾウチク</t>
    </rPh>
    <phoneticPr fontId="50"/>
  </si>
  <si>
    <t>階建</t>
    <rPh sb="0" eb="1">
      <t>カイ</t>
    </rPh>
    <rPh sb="1" eb="2">
      <t>ダ</t>
    </rPh>
    <phoneticPr fontId="5"/>
  </si>
  <si>
    <t>個人防護具保管施設の整備</t>
    <phoneticPr fontId="23"/>
  </si>
  <si>
    <t>有</t>
  </si>
  <si>
    <t>第４号様式　別紙４－２（設備）</t>
    <rPh sb="0" eb="1">
      <t>ダイ</t>
    </rPh>
    <rPh sb="2" eb="3">
      <t>ゴウ</t>
    </rPh>
    <rPh sb="3" eb="5">
      <t>ヨウシキ</t>
    </rPh>
    <rPh sb="6" eb="8">
      <t>ベッシ</t>
    </rPh>
    <rPh sb="12" eb="14">
      <t>セツビ</t>
    </rPh>
    <phoneticPr fontId="5"/>
  </si>
  <si>
    <t>別紙（２）</t>
    <rPh sb="0" eb="2">
      <t>ベッシ</t>
    </rPh>
    <phoneticPr fontId="5"/>
  </si>
  <si>
    <t>事業実績報告書</t>
    <rPh sb="0" eb="2">
      <t>ジギョウ</t>
    </rPh>
    <rPh sb="2" eb="4">
      <t>ジッセキ</t>
    </rPh>
    <rPh sb="4" eb="7">
      <t>ホウコクショ</t>
    </rPh>
    <phoneticPr fontId="5"/>
  </si>
  <si>
    <t>１．施設の名称</t>
    <rPh sb="2" eb="4">
      <t>シセツ</t>
    </rPh>
    <rPh sb="5" eb="7">
      <t>メイショウ</t>
    </rPh>
    <phoneticPr fontId="5"/>
  </si>
  <si>
    <t>←「はじめに」シートから</t>
    <phoneticPr fontId="23"/>
  </si>
  <si>
    <t>２．施設の所在地</t>
    <rPh sb="2" eb="4">
      <t>シセツ</t>
    </rPh>
    <rPh sb="5" eb="8">
      <t>ショザイチ</t>
    </rPh>
    <phoneticPr fontId="5"/>
  </si>
  <si>
    <t>３．事業の種類（交付要綱の別表に掲げる事業区分）</t>
    <rPh sb="2" eb="4">
      <t>ジギョウ</t>
    </rPh>
    <rPh sb="5" eb="7">
      <t>シュルイ</t>
    </rPh>
    <rPh sb="8" eb="10">
      <t>コウフ</t>
    </rPh>
    <rPh sb="10" eb="12">
      <t>ヨウコウ</t>
    </rPh>
    <rPh sb="13" eb="15">
      <t>ベッピョウ</t>
    </rPh>
    <rPh sb="16" eb="17">
      <t>カカ</t>
    </rPh>
    <rPh sb="19" eb="21">
      <t>ジギョウ</t>
    </rPh>
    <rPh sb="21" eb="23">
      <t>クブン</t>
    </rPh>
    <phoneticPr fontId="5"/>
  </si>
  <si>
    <t>(4)病床確保設備整備事業</t>
  </si>
  <si>
    <t>４．設備整備の内容</t>
    <rPh sb="2" eb="4">
      <t>セツビ</t>
    </rPh>
    <rPh sb="4" eb="6">
      <t>セイビ</t>
    </rPh>
    <rPh sb="7" eb="9">
      <t>ナイヨウ</t>
    </rPh>
    <phoneticPr fontId="5"/>
  </si>
  <si>
    <t>品名</t>
    <rPh sb="0" eb="2">
      <t>ヒンメイ</t>
    </rPh>
    <phoneticPr fontId="5"/>
  </si>
  <si>
    <t>銘柄</t>
    <rPh sb="0" eb="2">
      <t>メイガラ</t>
    </rPh>
    <phoneticPr fontId="5"/>
  </si>
  <si>
    <t>規格</t>
    <rPh sb="0" eb="2">
      <t>キカク</t>
    </rPh>
    <phoneticPr fontId="5"/>
  </si>
  <si>
    <t>員数</t>
    <rPh sb="0" eb="2">
      <t>インスウ</t>
    </rPh>
    <phoneticPr fontId="5"/>
  </si>
  <si>
    <t>単価</t>
    <rPh sb="0" eb="2">
      <t>タンカ</t>
    </rPh>
    <phoneticPr fontId="5"/>
  </si>
  <si>
    <t>設置場所</t>
    <rPh sb="0" eb="2">
      <t>セッチ</t>
    </rPh>
    <rPh sb="2" eb="4">
      <t>バショ</t>
    </rPh>
    <phoneticPr fontId="5"/>
  </si>
  <si>
    <t>１．補助対象事業分</t>
    <rPh sb="2" eb="4">
      <t>ホジョ</t>
    </rPh>
    <rPh sb="4" eb="6">
      <t>タイショウ</t>
    </rPh>
    <rPh sb="6" eb="8">
      <t>ジギョウ</t>
    </rPh>
    <rPh sb="8" eb="9">
      <t>ブン</t>
    </rPh>
    <phoneticPr fontId="5"/>
  </si>
  <si>
    <t>円</t>
  </si>
  <si>
    <t>簡易陰圧装置</t>
  </si>
  <si>
    <t>検査機器（ＰＣＲ検査装置）</t>
  </si>
  <si>
    <t>簡易ベッド</t>
  </si>
  <si>
    <t>(例)Ｄ病棟　○号室</t>
    <rPh sb="1" eb="2">
      <t>レイ</t>
    </rPh>
    <phoneticPr fontId="23"/>
  </si>
  <si>
    <t>(例)10月30日</t>
    <rPh sb="1" eb="2">
      <t>レイ</t>
    </rPh>
    <rPh sb="5" eb="6">
      <t>ガツ</t>
    </rPh>
    <rPh sb="8" eb="9">
      <t>ニチ</t>
    </rPh>
    <phoneticPr fontId="23"/>
  </si>
  <si>
    <t>(例)○階　臨床検査室</t>
    <rPh sb="1" eb="2">
      <t>レイ</t>
    </rPh>
    <phoneticPr fontId="23"/>
  </si>
  <si>
    <t>(例)12月26日</t>
    <rPh sb="1" eb="2">
      <t>レイ</t>
    </rPh>
    <rPh sb="5" eb="6">
      <t>ガツ</t>
    </rPh>
    <rPh sb="8" eb="9">
      <t>ニチ</t>
    </rPh>
    <phoneticPr fontId="23"/>
  </si>
  <si>
    <t>小計</t>
    <rPh sb="0" eb="2">
      <t>ショウケイ</t>
    </rPh>
    <phoneticPr fontId="5"/>
  </si>
  <si>
    <t>－</t>
    <phoneticPr fontId="5"/>
  </si>
  <si>
    <t>２．補助対象外事業分</t>
    <rPh sb="2" eb="4">
      <t>ホジョ</t>
    </rPh>
    <rPh sb="4" eb="6">
      <t>タイショウ</t>
    </rPh>
    <rPh sb="6" eb="7">
      <t>ガイ</t>
    </rPh>
    <rPh sb="7" eb="9">
      <t>ジギョウ</t>
    </rPh>
    <rPh sb="9" eb="10">
      <t>ブン</t>
    </rPh>
    <phoneticPr fontId="5"/>
  </si>
  <si>
    <t>円</t>
    <phoneticPr fontId="5"/>
  </si>
  <si>
    <t>合計</t>
    <rPh sb="0" eb="2">
      <t>ゴウケイ</t>
    </rPh>
    <phoneticPr fontId="5"/>
  </si>
  <si>
    <t>(5)発熱外来設備整備事業</t>
  </si>
  <si>
    <t>HEPAフィルター付き空気清浄機（陰圧対応可能なもの）</t>
    <rPh sb="17" eb="19">
      <t>インアツ</t>
    </rPh>
    <rPh sb="19" eb="21">
      <t>タイオウ</t>
    </rPh>
    <rPh sb="21" eb="23">
      <t>カノウ</t>
    </rPh>
    <phoneticPr fontId="23"/>
  </si>
  <si>
    <t>第４号様式　別紙４－１</t>
    <rPh sb="0" eb="1">
      <t>ダイ</t>
    </rPh>
    <rPh sb="2" eb="3">
      <t>ゴウ</t>
    </rPh>
    <rPh sb="3" eb="5">
      <t>ヨウシキ</t>
    </rPh>
    <rPh sb="6" eb="8">
      <t>ベッシ</t>
    </rPh>
    <phoneticPr fontId="4"/>
  </si>
  <si>
    <t>事業実績報告書（対象経費支出額調書）</t>
    <rPh sb="0" eb="2">
      <t>ジギョウ</t>
    </rPh>
    <rPh sb="2" eb="4">
      <t>ジッセキ</t>
    </rPh>
    <rPh sb="4" eb="7">
      <t>ホウコクショ</t>
    </rPh>
    <rPh sb="8" eb="10">
      <t>タイショウ</t>
    </rPh>
    <rPh sb="10" eb="12">
      <t>ケイヒ</t>
    </rPh>
    <rPh sb="12" eb="15">
      <t>シシュツガク</t>
    </rPh>
    <rPh sb="15" eb="17">
      <t>チョウショ</t>
    </rPh>
    <phoneticPr fontId="23"/>
  </si>
  <si>
    <t>施設名：</t>
    <rPh sb="0" eb="2">
      <t>シセツ</t>
    </rPh>
    <phoneticPr fontId="23"/>
  </si>
  <si>
    <t>Ⅰ　要件確認</t>
    <phoneticPr fontId="23"/>
  </si>
  <si>
    <r>
      <t>本事業は下記要件を満たすものである。</t>
    </r>
    <r>
      <rPr>
        <b/>
        <sz val="16"/>
        <color rgb="FFFF0000"/>
        <rFont val="HG創英角ﾎﾟｯﾌﾟ体"/>
        <family val="3"/>
        <charset val="128"/>
      </rPr>
      <t>（該当するものに✓）</t>
    </r>
    <rPh sb="0" eb="1">
      <t>ホン</t>
    </rPh>
    <rPh sb="1" eb="3">
      <t>ジギョウ</t>
    </rPh>
    <rPh sb="4" eb="6">
      <t>カキ</t>
    </rPh>
    <rPh sb="6" eb="8">
      <t>ヨウケン</t>
    </rPh>
    <rPh sb="9" eb="10">
      <t>ミ</t>
    </rPh>
    <rPh sb="19" eb="21">
      <t>ガイトウ</t>
    </rPh>
    <phoneticPr fontId="23"/>
  </si>
  <si>
    <t>協定締結状況</t>
    <rPh sb="0" eb="2">
      <t>キョウテイ</t>
    </rPh>
    <rPh sb="2" eb="4">
      <t>テイケツ</t>
    </rPh>
    <rPh sb="4" eb="6">
      <t>ジョウキョウ</t>
    </rPh>
    <phoneticPr fontId="23"/>
  </si>
  <si>
    <t>協定種別</t>
    <rPh sb="0" eb="2">
      <t>キョウテイ</t>
    </rPh>
    <rPh sb="2" eb="4">
      <t>シュベツ</t>
    </rPh>
    <phoneticPr fontId="23"/>
  </si>
  <si>
    <t>補助申請対象施設（医療機関） は、県と「新型インフルエンザ等感染症、指定感染症又は新感染症に係る医療を提供する体制の確保に必要な措置に関する協定」を締結済（又は締結予定）である。</t>
    <rPh sb="0" eb="2">
      <t>ホジョ</t>
    </rPh>
    <rPh sb="2" eb="4">
      <t>シンセイ</t>
    </rPh>
    <rPh sb="4" eb="6">
      <t>タイショウ</t>
    </rPh>
    <rPh sb="6" eb="8">
      <t>シセツ</t>
    </rPh>
    <rPh sb="9" eb="11">
      <t>イリョウ</t>
    </rPh>
    <rPh sb="11" eb="13">
      <t>キカン</t>
    </rPh>
    <rPh sb="17" eb="18">
      <t>ケン</t>
    </rPh>
    <rPh sb="20" eb="22">
      <t>シンガタ</t>
    </rPh>
    <rPh sb="29" eb="30">
      <t>トウ</t>
    </rPh>
    <rPh sb="30" eb="33">
      <t>カンセンショウ</t>
    </rPh>
    <rPh sb="34" eb="36">
      <t>シテイ</t>
    </rPh>
    <rPh sb="36" eb="39">
      <t>カンセンショウ</t>
    </rPh>
    <rPh sb="39" eb="40">
      <t>マタ</t>
    </rPh>
    <rPh sb="41" eb="45">
      <t>シンカンセンショウ</t>
    </rPh>
    <rPh sb="46" eb="47">
      <t>カカ</t>
    </rPh>
    <rPh sb="48" eb="50">
      <t>イリョウ</t>
    </rPh>
    <rPh sb="51" eb="53">
      <t>テイキョウ</t>
    </rPh>
    <rPh sb="55" eb="57">
      <t>タイセイ</t>
    </rPh>
    <rPh sb="58" eb="60">
      <t>カクホ</t>
    </rPh>
    <rPh sb="61" eb="63">
      <t>ヒツヨウ</t>
    </rPh>
    <rPh sb="64" eb="66">
      <t>ソチ</t>
    </rPh>
    <rPh sb="67" eb="68">
      <t>カン</t>
    </rPh>
    <rPh sb="70" eb="72">
      <t>キョウテイ</t>
    </rPh>
    <rPh sb="74" eb="76">
      <t>テイケツ</t>
    </rPh>
    <rPh sb="76" eb="77">
      <t>ズ</t>
    </rPh>
    <rPh sb="78" eb="79">
      <t>マタ</t>
    </rPh>
    <rPh sb="80" eb="82">
      <t>テイケツ</t>
    </rPh>
    <rPh sb="82" eb="84">
      <t>ヨテイ</t>
    </rPh>
    <phoneticPr fontId="23"/>
  </si>
  <si>
    <t>補助対象とする施設･設備は、上記協定による病床確保、発熱外来又は自宅療養者等医療に関係するものである。</t>
    <rPh sb="0" eb="2">
      <t>ホジョ</t>
    </rPh>
    <rPh sb="2" eb="4">
      <t>タイショウ</t>
    </rPh>
    <rPh sb="14" eb="16">
      <t>ジョウキ</t>
    </rPh>
    <rPh sb="16" eb="18">
      <t>キョウテイ</t>
    </rPh>
    <phoneticPr fontId="23"/>
  </si>
  <si>
    <t>Ⅱ　対象経費支出額</t>
    <rPh sb="2" eb="4">
      <t>タイショウ</t>
    </rPh>
    <rPh sb="4" eb="6">
      <t>ケイヒ</t>
    </rPh>
    <rPh sb="6" eb="8">
      <t>シシュツ</t>
    </rPh>
    <rPh sb="8" eb="9">
      <t>ガク</t>
    </rPh>
    <phoneticPr fontId="23"/>
  </si>
  <si>
    <t>１ 施設整備事業</t>
    <rPh sb="2" eb="4">
      <t>シセツ</t>
    </rPh>
    <rPh sb="4" eb="6">
      <t>セイビ</t>
    </rPh>
    <rPh sb="6" eb="8">
      <t>ジギョウ</t>
    </rPh>
    <phoneticPr fontId="23"/>
  </si>
  <si>
    <t>（１）病室の感染対策に係る整備（個室整備）</t>
    <rPh sb="3" eb="5">
      <t>ビョウシツ</t>
    </rPh>
    <rPh sb="6" eb="8">
      <t>カンセン</t>
    </rPh>
    <rPh sb="8" eb="10">
      <t>タイサク</t>
    </rPh>
    <rPh sb="11" eb="12">
      <t>カカ</t>
    </rPh>
    <rPh sb="13" eb="15">
      <t>セイビ</t>
    </rPh>
    <rPh sb="16" eb="18">
      <t>コシツ</t>
    </rPh>
    <rPh sb="18" eb="20">
      <t>セイビ</t>
    </rPh>
    <phoneticPr fontId="23"/>
  </si>
  <si>
    <t>整備区分</t>
    <rPh sb="0" eb="2">
      <t>セイビ</t>
    </rPh>
    <rPh sb="2" eb="4">
      <t>クブン</t>
    </rPh>
    <phoneticPr fontId="23"/>
  </si>
  <si>
    <t>整備病室数（室）または　面積（㎡）
Ａ</t>
    <rPh sb="0" eb="2">
      <t>セイビ</t>
    </rPh>
    <rPh sb="2" eb="4">
      <t>ビョウシツ</t>
    </rPh>
    <rPh sb="4" eb="5">
      <t>スウ</t>
    </rPh>
    <rPh sb="6" eb="7">
      <t>シツ</t>
    </rPh>
    <rPh sb="12" eb="14">
      <t>メンセキ</t>
    </rPh>
    <phoneticPr fontId="23"/>
  </si>
  <si>
    <t>税込単価（円）
Ｂ</t>
    <rPh sb="0" eb="2">
      <t>ゼイコ</t>
    </rPh>
    <rPh sb="5" eb="6">
      <t>エン</t>
    </rPh>
    <phoneticPr fontId="23"/>
  </si>
  <si>
    <t>対象経費の支出額（円）
Ｃ（＝Ａ×Ｂ）</t>
    <rPh sb="0" eb="2">
      <t>タイショウ</t>
    </rPh>
    <rPh sb="2" eb="4">
      <t>ケイヒ</t>
    </rPh>
    <rPh sb="5" eb="7">
      <t>シシュツ</t>
    </rPh>
    <rPh sb="7" eb="8">
      <t>ガク</t>
    </rPh>
    <phoneticPr fontId="23"/>
  </si>
  <si>
    <t>上限単価
Ｄ</t>
    <rPh sb="0" eb="2">
      <t>ジョウゲン</t>
    </rPh>
    <phoneticPr fontId="23"/>
  </si>
  <si>
    <t>（参考）上限額（円）
（Ａ×Ｄ）</t>
    <rPh sb="1" eb="3">
      <t>サンコウ</t>
    </rPh>
    <rPh sb="4" eb="6">
      <t>ジョウゲン</t>
    </rPh>
    <phoneticPr fontId="23"/>
  </si>
  <si>
    <r>
      <t>補助基準額（円）
Ｅ</t>
    </r>
    <r>
      <rPr>
        <sz val="8"/>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</si>
  <si>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
Ｆ＝Ｃ,Ｅの小</t>
    <rPh sb="13" eb="14">
      <t>ショウ</t>
    </rPh>
    <phoneticPr fontId="23"/>
  </si>
  <si>
    <t>施工場所</t>
  </si>
  <si>
    <t>備考（工期等）</t>
  </si>
  <si>
    <t>～</t>
    <phoneticPr fontId="23"/>
  </si>
  <si>
    <t>○ 整備区分が「その他」又は複数区分の場合、以下に整備内容を記入</t>
    <rPh sb="2" eb="4">
      <t>セイビ</t>
    </rPh>
    <rPh sb="4" eb="6">
      <t>クブン</t>
    </rPh>
    <rPh sb="10" eb="11">
      <t>タ</t>
    </rPh>
    <rPh sb="19" eb="21">
      <t>バアイ</t>
    </rPh>
    <rPh sb="22" eb="24">
      <t>イカ</t>
    </rPh>
    <rPh sb="25" eb="27">
      <t>セイビ</t>
    </rPh>
    <rPh sb="27" eb="29">
      <t>ナイヨウ</t>
    </rPh>
    <rPh sb="30" eb="32">
      <t>キニュウ</t>
    </rPh>
    <phoneticPr fontId="23"/>
  </si>
  <si>
    <t>（２）病棟等の感染対策に係る整備</t>
    <rPh sb="3" eb="5">
      <t>ビョウトウ</t>
    </rPh>
    <rPh sb="5" eb="6">
      <t>トウ</t>
    </rPh>
    <rPh sb="7" eb="9">
      <t>カンセン</t>
    </rPh>
    <rPh sb="9" eb="11">
      <t>タイサク</t>
    </rPh>
    <rPh sb="12" eb="13">
      <t>カカ</t>
    </rPh>
    <rPh sb="14" eb="16">
      <t>セイビ</t>
    </rPh>
    <phoneticPr fontId="23"/>
  </si>
  <si>
    <t>施工面積（㎡）
Ａ</t>
    <rPh sb="0" eb="2">
      <t>セコウ</t>
    </rPh>
    <rPh sb="2" eb="4">
      <t>メンセキ</t>
    </rPh>
    <phoneticPr fontId="23"/>
  </si>
  <si>
    <t>事業費（円）
Ｃ（＝Ａ×Ｂ）</t>
    <rPh sb="0" eb="3">
      <t>ジギョウヒ</t>
    </rPh>
    <phoneticPr fontId="23"/>
  </si>
  <si>
    <t>上限単価
Ｄ</t>
    <phoneticPr fontId="23"/>
  </si>
  <si>
    <r>
      <t>補助基準額（円）
Ｅ</t>
    </r>
    <r>
      <rPr>
        <sz val="8"/>
        <color rgb="FFFF0000"/>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</si>
  <si>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
Ｆ＝Ｃ,Ｅの小</t>
    <phoneticPr fontId="23"/>
  </si>
  <si>
    <t>①可動式パーテーションの設置②病棟のゾーニング改修</t>
    <rPh sb="1" eb="4">
      <t>カドウシキ</t>
    </rPh>
    <rPh sb="12" eb="14">
      <t>セッチ</t>
    </rPh>
    <rPh sb="15" eb="17">
      <t>ビョウトウ</t>
    </rPh>
    <rPh sb="23" eb="25">
      <t>カイシュウ</t>
    </rPh>
    <phoneticPr fontId="23"/>
  </si>
  <si>
    <t>整備内容
（該当する
ものに✓）</t>
    <phoneticPr fontId="23"/>
  </si>
  <si>
    <t>可動式パーテーションの設置</t>
    <rPh sb="0" eb="3">
      <t>カドウシキ</t>
    </rPh>
    <rPh sb="11" eb="13">
      <t>セッチ</t>
    </rPh>
    <phoneticPr fontId="23"/>
  </si>
  <si>
    <t>病棟入り口の扉の設置</t>
    <rPh sb="0" eb="2">
      <t>ビョウトウ</t>
    </rPh>
    <rPh sb="2" eb="3">
      <t>イ</t>
    </rPh>
    <rPh sb="4" eb="5">
      <t>グチ</t>
    </rPh>
    <rPh sb="6" eb="7">
      <t>トビラ</t>
    </rPh>
    <rPh sb="8" eb="10">
      <t>セッチ</t>
    </rPh>
    <phoneticPr fontId="23"/>
  </si>
  <si>
    <t>病棟のゾーニング改修</t>
    <rPh sb="0" eb="2">
      <t>ビョウトウ</t>
    </rPh>
    <rPh sb="8" eb="10">
      <t>カイシュウ</t>
    </rPh>
    <phoneticPr fontId="23"/>
  </si>
  <si>
    <t>（３）個人防護具保管施設の整備</t>
    <rPh sb="3" eb="5">
      <t>コジン</t>
    </rPh>
    <rPh sb="5" eb="7">
      <t>ボウゴ</t>
    </rPh>
    <rPh sb="7" eb="8">
      <t>グ</t>
    </rPh>
    <rPh sb="8" eb="10">
      <t>ホカン</t>
    </rPh>
    <rPh sb="10" eb="12">
      <t>シセツ</t>
    </rPh>
    <rPh sb="13" eb="15">
      <t>セイビ</t>
    </rPh>
    <phoneticPr fontId="23"/>
  </si>
  <si>
    <t>○ 整備区分が「その他」又は複数区分の場合、以下に整備内容を記入</t>
    <rPh sb="2" eb="4">
      <t>セイビ</t>
    </rPh>
    <rPh sb="4" eb="6">
      <t>クブン</t>
    </rPh>
    <rPh sb="10" eb="11">
      <t>タ</t>
    </rPh>
    <rPh sb="12" eb="13">
      <t>マタ</t>
    </rPh>
    <rPh sb="14" eb="16">
      <t>フクスウ</t>
    </rPh>
    <rPh sb="16" eb="18">
      <t>クブン</t>
    </rPh>
    <rPh sb="19" eb="21">
      <t>バアイ</t>
    </rPh>
    <rPh sb="22" eb="24">
      <t>イカ</t>
    </rPh>
    <rPh sb="25" eb="27">
      <t>セイビ</t>
    </rPh>
    <rPh sb="27" eb="29">
      <t>ナイヨウ</t>
    </rPh>
    <rPh sb="30" eb="32">
      <t>キニュウ</t>
    </rPh>
    <phoneticPr fontId="23"/>
  </si>
  <si>
    <t>※（E)補助基準額は、補助金交付要綱別表の「３基準額」欄の記載に基づく知事が必要と認めた額を記載</t>
    <rPh sb="4" eb="6">
      <t>ホジョ</t>
    </rPh>
    <rPh sb="6" eb="9">
      <t>キジュンガク</t>
    </rPh>
    <rPh sb="11" eb="14">
      <t>ホジョキン</t>
    </rPh>
    <rPh sb="14" eb="16">
      <t>コウフ</t>
    </rPh>
    <rPh sb="16" eb="18">
      <t>ヨウコウ</t>
    </rPh>
    <rPh sb="18" eb="20">
      <t>ベッピョウ</t>
    </rPh>
    <rPh sb="23" eb="26">
      <t>キジュンガク</t>
    </rPh>
    <rPh sb="27" eb="28">
      <t>ラン</t>
    </rPh>
    <rPh sb="29" eb="31">
      <t>キサイ</t>
    </rPh>
    <rPh sb="32" eb="33">
      <t>モト</t>
    </rPh>
    <rPh sb="35" eb="37">
      <t>チジ</t>
    </rPh>
    <rPh sb="38" eb="40">
      <t>ヒツヨウ</t>
    </rPh>
    <rPh sb="41" eb="42">
      <t>ミト</t>
    </rPh>
    <rPh sb="44" eb="45">
      <t>ガク</t>
    </rPh>
    <rPh sb="46" eb="48">
      <t>キサイ</t>
    </rPh>
    <phoneticPr fontId="23"/>
  </si>
  <si>
    <t>施設整備　合計</t>
    <phoneticPr fontId="23"/>
  </si>
  <si>
    <t>事業費（円）</t>
    <rPh sb="0" eb="3">
      <t>ジギョウヒ</t>
    </rPh>
    <rPh sb="4" eb="5">
      <t>エン</t>
    </rPh>
    <phoneticPr fontId="23"/>
  </si>
  <si>
    <t>上限単価</t>
    <rPh sb="2" eb="4">
      <t>タンカ</t>
    </rPh>
    <phoneticPr fontId="23"/>
  </si>
  <si>
    <r>
      <t>補助基準額（円）
Ｅ</t>
    </r>
    <r>
      <rPr>
        <sz val="9"/>
        <color rgb="FFFF0000"/>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</si>
  <si>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t>
    <rPh sb="4" eb="5">
      <t>エン</t>
    </rPh>
    <phoneticPr fontId="23"/>
  </si>
  <si>
    <t>備考</t>
    <phoneticPr fontId="23"/>
  </si>
  <si>
    <t>施設整備　合計</t>
  </si>
  <si>
    <t>２ 設備整備事業</t>
    <rPh sb="2" eb="4">
      <t>セツビ</t>
    </rPh>
    <rPh sb="4" eb="6">
      <t>セイビ</t>
    </rPh>
    <rPh sb="6" eb="8">
      <t>ジギョウ</t>
    </rPh>
    <phoneticPr fontId="23"/>
  </si>
  <si>
    <t>対象設備</t>
    <rPh sb="0" eb="2">
      <t>タイショウ</t>
    </rPh>
    <rPh sb="2" eb="4">
      <t>セツビ</t>
    </rPh>
    <phoneticPr fontId="23"/>
  </si>
  <si>
    <t>品目</t>
    <phoneticPr fontId="23"/>
  </si>
  <si>
    <t>規格</t>
    <phoneticPr fontId="23"/>
  </si>
  <si>
    <t>数量
Ａ</t>
    <rPh sb="0" eb="2">
      <t>スウリョウ</t>
    </rPh>
    <phoneticPr fontId="23"/>
  </si>
  <si>
    <t>上限単価
Ｄ</t>
    <rPh sb="2" eb="4">
      <t>タンカ</t>
    </rPh>
    <phoneticPr fontId="23"/>
  </si>
  <si>
    <r>
      <t>補助基準額（円）
Ｅ</t>
    </r>
    <r>
      <rPr>
        <sz val="9"/>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</si>
  <si>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設置場所</t>
    <rPh sb="0" eb="2">
      <t>セッチ</t>
    </rPh>
    <rPh sb="2" eb="4">
      <t>バショ</t>
    </rPh>
    <phoneticPr fontId="23"/>
  </si>
  <si>
    <t>備考（設置時期等）</t>
    <rPh sb="0" eb="2">
      <t>ビコウ</t>
    </rPh>
    <rPh sb="3" eb="5">
      <t>セッチ</t>
    </rPh>
    <rPh sb="5" eb="7">
      <t>ジキ</t>
    </rPh>
    <rPh sb="7" eb="8">
      <t>トウ</t>
    </rPh>
    <phoneticPr fontId="23"/>
  </si>
  <si>
    <t>(4) 病床確保設備整備事業</t>
    <phoneticPr fontId="23"/>
  </si>
  <si>
    <t>←別紙４－２（設備）04病症確保　から</t>
    <rPh sb="1" eb="3">
      <t>ベッシ</t>
    </rPh>
    <rPh sb="7" eb="9">
      <t>セツビ</t>
    </rPh>
    <rPh sb="12" eb="14">
      <t>ビョウショウ</t>
    </rPh>
    <rPh sb="14" eb="16">
      <t>カクホ</t>
    </rPh>
    <phoneticPr fontId="23"/>
  </si>
  <si>
    <t>(5) 発熱外来設備整備事業</t>
    <phoneticPr fontId="23"/>
  </si>
  <si>
    <t>←別紙４－２（設備）05発熱外来　から</t>
    <rPh sb="1" eb="3">
      <t>ベッシ</t>
    </rPh>
    <rPh sb="7" eb="9">
      <t>セツビ</t>
    </rPh>
    <rPh sb="12" eb="14">
      <t>ハツネツ</t>
    </rPh>
    <rPh sb="14" eb="16">
      <t>ガイライ</t>
    </rPh>
    <phoneticPr fontId="23"/>
  </si>
  <si>
    <t>設備整備　合計</t>
    <phoneticPr fontId="23"/>
  </si>
  <si>
    <t>別紙１</t>
    <phoneticPr fontId="5"/>
  </si>
  <si>
    <t>経　　費　　所　　要　　額　　精　　算　　書</t>
    <phoneticPr fontId="5"/>
  </si>
  <si>
    <t xml:space="preserve">　　　　　　　　　　　　　　　　 　　　　　   　　　　　　　　　　　 　　　　　　　　　　　　　　　　　　　　　　　　　 </t>
    <phoneticPr fontId="5"/>
  </si>
  <si>
    <t>補助事業者名：</t>
    <phoneticPr fontId="5"/>
  </si>
  <si>
    <t>←第４号様式別紙1より自動で反映</t>
    <rPh sb="1" eb="2">
      <t>ダイ</t>
    </rPh>
    <rPh sb="3" eb="4">
      <t>ゴウ</t>
    </rPh>
    <rPh sb="4" eb="6">
      <t>ヨウシキ</t>
    </rPh>
    <rPh sb="6" eb="8">
      <t>ベッシ</t>
    </rPh>
    <rPh sb="11" eb="13">
      <t>ジドウ</t>
    </rPh>
    <rPh sb="14" eb="16">
      <t>ハンエイ</t>
    </rPh>
    <phoneticPr fontId="5"/>
  </si>
  <si>
    <t>事  業  区  分</t>
    <rPh sb="0" eb="1">
      <t>コト</t>
    </rPh>
    <rPh sb="3" eb="4">
      <t>ギョウ</t>
    </rPh>
    <rPh sb="6" eb="7">
      <t>ク</t>
    </rPh>
    <rPh sb="9" eb="10">
      <t>ブン</t>
    </rPh>
    <phoneticPr fontId="5"/>
  </si>
  <si>
    <t>総事業費</t>
  </si>
  <si>
    <t>寄附金その
他の収入額</t>
    <rPh sb="0" eb="2">
      <t>キフ</t>
    </rPh>
    <phoneticPr fontId="5"/>
  </si>
  <si>
    <t>差引額</t>
  </si>
  <si>
    <t>対象経費の
実支出額</t>
    <phoneticPr fontId="5"/>
  </si>
  <si>
    <t>基準額</t>
  </si>
  <si>
    <t>選定額</t>
  </si>
  <si>
    <t>都道府県
補 助 額</t>
    <phoneticPr fontId="5"/>
  </si>
  <si>
    <t>国庫補助
基 本 額</t>
    <phoneticPr fontId="5"/>
  </si>
  <si>
    <t>国庫補助
所 要 額</t>
    <phoneticPr fontId="5"/>
  </si>
  <si>
    <t>国庫補助
交付決定額</t>
    <phoneticPr fontId="5"/>
  </si>
  <si>
    <t>国庫補助
受入済額</t>
    <phoneticPr fontId="5"/>
  </si>
  <si>
    <t>差引過△
不足額</t>
    <phoneticPr fontId="5"/>
  </si>
  <si>
    <t>(Ａ)</t>
    <phoneticPr fontId="5"/>
  </si>
  <si>
    <t>(Ｂ)</t>
    <phoneticPr fontId="5"/>
  </si>
  <si>
    <t>(A)-(B)=(C)</t>
  </si>
  <si>
    <t>(Ｄ)</t>
    <phoneticPr fontId="5"/>
  </si>
  <si>
    <t>(Ｅ)</t>
    <phoneticPr fontId="5"/>
  </si>
  <si>
    <t>(Ｆ)</t>
    <phoneticPr fontId="5"/>
  </si>
  <si>
    <t>(Ｇ)</t>
    <phoneticPr fontId="5"/>
  </si>
  <si>
    <t>(Ｈ)</t>
    <phoneticPr fontId="5"/>
  </si>
  <si>
    <t>(Ｉ)</t>
    <phoneticPr fontId="5"/>
  </si>
  <si>
    <t>(Ｊ)</t>
    <phoneticPr fontId="5"/>
  </si>
  <si>
    <t>(Ｋ)</t>
    <phoneticPr fontId="5"/>
  </si>
  <si>
    <t>(K)-(I)=(L)</t>
  </si>
  <si>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87"/>
  </si>
  <si>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87"/>
  </si>
  <si>
    <t>１　本調査表は、施設ごとに作成すること。</t>
    <phoneticPr fontId="5"/>
  </si>
  <si>
    <t>２　「事業区分」欄、上段には交付の対象となる事業の名称をプルダウンから選択、下段には施設の名称を記載すること。</t>
    <phoneticPr fontId="5"/>
  </si>
  <si>
    <t>３　「選定額」欄は、(D)と(E)とを比較して少ない方の額を記入すること。</t>
  </si>
  <si>
    <t>４　「国庫補助基本額」欄は、次により記入すること。</t>
  </si>
  <si>
    <t xml:space="preserve"> (1)　交付要綱５（交付額の算定方法）（1）に掲げる事業･･･(C)と(F)とを比較して少ない方の額</t>
    <phoneticPr fontId="5"/>
  </si>
  <si>
    <t xml:space="preserve"> (2)　　　　　　　　　　〃　　　　　　　　　　（2）に掲げる事業･･･(C)と(F)と(G)とを比較して最も少ない額</t>
    <rPh sb="54" eb="55">
      <t>モット</t>
    </rPh>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</si>
  <si>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</si>
  <si>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</si>
  <si>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</si>
  <si>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５　「国庫補助所要額」欄は、次により記入すること。ただし、算出された額に1,000円未満の端数が生じた場合にはこれを切捨てるものとする。</t>
  </si>
  <si>
    <t xml:space="preserve"> (1)　交付要綱５（交付額の算定方法）（1）に掲げる事業･･･････････(H)欄に記載された額に補助率を乗じて得た額</t>
    <rPh sb="11" eb="14">
      <t>コウフガク</t>
    </rPh>
    <rPh sb="15" eb="17">
      <t>サンテイ</t>
    </rPh>
    <rPh sb="17" eb="19">
      <t>ホウホウ</t>
    </rPh>
    <phoneticPr fontId="5"/>
  </si>
  <si>
    <t xml:space="preserve"> (2)　　　　　　　　　　〃　　　　　　　　　　（2）及び（3）に掲げる事業･･･(H)欄に記載された額に２分の１を乗じて得た額</t>
    <phoneticPr fontId="5"/>
  </si>
  <si>
    <t xml:space="preserve"> (3)　　　　　　　　　　〃　　　　　　　　　　（4）に掲げる事業･･･････････(H)欄に記載された額</t>
    <phoneticPr fontId="5"/>
  </si>
  <si>
    <t xml:space="preserve"> (4)　　　　　　　　　　〃　　　　　　　　　　（5）に掲げる事業･･･････････(H)欄に記載された額に３分の２を乗じて得た額</t>
    <phoneticPr fontId="5"/>
  </si>
  <si>
    <t>別紙（１）</t>
    <rPh sb="0" eb="2">
      <t>ベッシ</t>
    </rPh>
    <phoneticPr fontId="5"/>
  </si>
  <si>
    <t>経費所要額調</t>
    <rPh sb="0" eb="2">
      <t>ケイヒ</t>
    </rPh>
    <rPh sb="2" eb="4">
      <t>ショヨウ</t>
    </rPh>
    <rPh sb="4" eb="5">
      <t>ガク</t>
    </rPh>
    <rPh sb="5" eb="6">
      <t>シラ</t>
    </rPh>
    <phoneticPr fontId="5"/>
  </si>
  <si>
    <t>補助事業者名：</t>
    <rPh sb="0" eb="2">
      <t>ホジョ</t>
    </rPh>
    <rPh sb="2" eb="6">
      <t>ジギョウシャメイ</t>
    </rPh>
    <phoneticPr fontId="23"/>
  </si>
  <si>
    <t>（A）</t>
    <phoneticPr fontId="5"/>
  </si>
  <si>
    <t>（B）</t>
    <phoneticPr fontId="5"/>
  </si>
  <si>
    <t>（C）</t>
    <phoneticPr fontId="5"/>
  </si>
  <si>
    <t>（D）</t>
    <phoneticPr fontId="5"/>
  </si>
  <si>
    <t>（E）</t>
    <phoneticPr fontId="5"/>
  </si>
  <si>
    <t>（F）</t>
    <phoneticPr fontId="5"/>
  </si>
  <si>
    <t>（G）</t>
    <phoneticPr fontId="5"/>
  </si>
  <si>
    <t>（H）</t>
    <phoneticPr fontId="5"/>
  </si>
  <si>
    <t>（I）</t>
    <phoneticPr fontId="5"/>
  </si>
  <si>
    <t>（Ｊ）</t>
    <phoneticPr fontId="5"/>
  </si>
  <si>
    <t>（K）</t>
    <phoneticPr fontId="5"/>
  </si>
  <si>
    <t>（Ｋ）</t>
    <phoneticPr fontId="5"/>
  </si>
  <si>
    <t>総事業費</t>
    <rPh sb="0" eb="3">
      <t>ソウジギョウ</t>
    </rPh>
    <rPh sb="3" eb="4">
      <t>ヒ</t>
    </rPh>
    <phoneticPr fontId="5"/>
  </si>
  <si>
    <t>寄付金その</t>
    <rPh sb="0" eb="3">
      <t>キフキン</t>
    </rPh>
    <phoneticPr fontId="5"/>
  </si>
  <si>
    <t>差引額</t>
    <rPh sb="0" eb="2">
      <t>サシヒキ</t>
    </rPh>
    <rPh sb="2" eb="3">
      <t>ガク</t>
    </rPh>
    <phoneticPr fontId="5"/>
  </si>
  <si>
    <t>対象経費の</t>
    <rPh sb="0" eb="2">
      <t>タイショウ</t>
    </rPh>
    <rPh sb="2" eb="4">
      <t>ケイヒ</t>
    </rPh>
    <phoneticPr fontId="5"/>
  </si>
  <si>
    <t>基準額</t>
    <rPh sb="0" eb="2">
      <t>キジュン</t>
    </rPh>
    <rPh sb="2" eb="3">
      <t>ガク</t>
    </rPh>
    <phoneticPr fontId="5"/>
  </si>
  <si>
    <t>選定額</t>
    <rPh sb="0" eb="2">
      <t>センテイ</t>
    </rPh>
    <rPh sb="2" eb="3">
      <t>ガク</t>
    </rPh>
    <phoneticPr fontId="5"/>
  </si>
  <si>
    <t>都道府県</t>
    <rPh sb="0" eb="4">
      <t>トドウフケン</t>
    </rPh>
    <phoneticPr fontId="5"/>
  </si>
  <si>
    <t>国庫補助</t>
    <rPh sb="0" eb="2">
      <t>コッコ</t>
    </rPh>
    <rPh sb="2" eb="4">
      <t>ホジョ</t>
    </rPh>
    <phoneticPr fontId="5"/>
  </si>
  <si>
    <t>国庫補助金</t>
    <rPh sb="0" eb="5">
      <t>コッコホジョキン</t>
    </rPh>
    <phoneticPr fontId="5"/>
  </si>
  <si>
    <t>差引過△
不足額</t>
    <rPh sb="5" eb="8">
      <t>フソクガク</t>
    </rPh>
    <phoneticPr fontId="23"/>
  </si>
  <si>
    <t>他の収入額</t>
    <rPh sb="0" eb="1">
      <t>ホカ</t>
    </rPh>
    <rPh sb="2" eb="4">
      <t>シュウニュウ</t>
    </rPh>
    <rPh sb="4" eb="5">
      <t>ガク</t>
    </rPh>
    <phoneticPr fontId="5"/>
  </si>
  <si>
    <t>（A）－（B）</t>
    <phoneticPr fontId="5"/>
  </si>
  <si>
    <t>支出予定額</t>
    <rPh sb="0" eb="2">
      <t>シシュツ</t>
    </rPh>
    <rPh sb="2" eb="4">
      <t>ヨテイ</t>
    </rPh>
    <rPh sb="4" eb="5">
      <t>ガク</t>
    </rPh>
    <phoneticPr fontId="5"/>
  </si>
  <si>
    <t>補助額</t>
    <rPh sb="0" eb="3">
      <t>ホジョガク</t>
    </rPh>
    <phoneticPr fontId="5"/>
  </si>
  <si>
    <t>基本額</t>
    <rPh sb="0" eb="3">
      <t>キホンガク</t>
    </rPh>
    <phoneticPr fontId="5"/>
  </si>
  <si>
    <t>所要額</t>
    <rPh sb="0" eb="2">
      <t>ショヨウ</t>
    </rPh>
    <rPh sb="2" eb="3">
      <t>ガク</t>
    </rPh>
    <phoneticPr fontId="5"/>
  </si>
  <si>
    <t>交付決定額</t>
    <rPh sb="0" eb="2">
      <t>コウフ</t>
    </rPh>
    <rPh sb="2" eb="5">
      <t>ケッテイガク</t>
    </rPh>
    <phoneticPr fontId="5"/>
  </si>
  <si>
    <t>受入済額</t>
    <rPh sb="2" eb="3">
      <t>ス</t>
    </rPh>
    <rPh sb="3" eb="4">
      <t>ガク</t>
    </rPh>
    <phoneticPr fontId="5"/>
  </si>
  <si>
    <t>（K）－（I）</t>
  </si>
  <si>
    <t>（注）　Ｊ欄及びＫ欄については、交付要綱の８による変更交付申請手続の他は斜線を引くこと。</t>
    <phoneticPr fontId="95"/>
  </si>
  <si>
    <t>第４号様式別紙４－３</t>
    <rPh sb="0" eb="1">
      <t>ダイ</t>
    </rPh>
    <rPh sb="2" eb="3">
      <t>ゴウ</t>
    </rPh>
    <rPh sb="3" eb="5">
      <t>ヨウシキ</t>
    </rPh>
    <rPh sb="5" eb="7">
      <t>ベッシ</t>
    </rPh>
    <phoneticPr fontId="5"/>
  </si>
  <si>
    <t>（施設名</t>
    <rPh sb="1" eb="3">
      <t>シセツ</t>
    </rPh>
    <rPh sb="3" eb="4">
      <t>メイ</t>
    </rPh>
    <phoneticPr fontId="5"/>
  </si>
  <si>
    <t>）</t>
    <phoneticPr fontId="5"/>
  </si>
  <si>
    <t>事業区分</t>
    <rPh sb="0" eb="2">
      <t>ジギョウ</t>
    </rPh>
    <rPh sb="2" eb="4">
      <t>クブン</t>
    </rPh>
    <phoneticPr fontId="5"/>
  </si>
  <si>
    <t>寄付金その他</t>
    <rPh sb="0" eb="3">
      <t>キフキン</t>
    </rPh>
    <rPh sb="5" eb="6">
      <t>タ</t>
    </rPh>
    <phoneticPr fontId="5"/>
  </si>
  <si>
    <t>差 引 額</t>
    <rPh sb="0" eb="1">
      <t>サ</t>
    </rPh>
    <rPh sb="2" eb="3">
      <t>イン</t>
    </rPh>
    <rPh sb="4" eb="5">
      <t>ガク</t>
    </rPh>
    <phoneticPr fontId="5"/>
  </si>
  <si>
    <t>(C)(F)の</t>
    <phoneticPr fontId="23"/>
  </si>
  <si>
    <t>県補助金</t>
    <rPh sb="0" eb="1">
      <t>ケン</t>
    </rPh>
    <rPh sb="1" eb="4">
      <t>ホジョキン</t>
    </rPh>
    <phoneticPr fontId="5"/>
  </si>
  <si>
    <t>県交付</t>
    <rPh sb="0" eb="1">
      <t>ケン</t>
    </rPh>
    <rPh sb="1" eb="3">
      <t>コウフ</t>
    </rPh>
    <phoneticPr fontId="5"/>
  </si>
  <si>
    <t>県補助</t>
    <rPh sb="0" eb="1">
      <t>ケン</t>
    </rPh>
    <rPh sb="1" eb="3">
      <t>ホジョ</t>
    </rPh>
    <phoneticPr fontId="5"/>
  </si>
  <si>
    <t>総事業費</t>
    <rPh sb="0" eb="1">
      <t>ソウ</t>
    </rPh>
    <rPh sb="1" eb="4">
      <t>ジギョウヒ</t>
    </rPh>
    <phoneticPr fontId="5"/>
  </si>
  <si>
    <t>の 収 入 額</t>
    <rPh sb="2" eb="3">
      <t>オサム</t>
    </rPh>
    <rPh sb="4" eb="5">
      <t>イリ</t>
    </rPh>
    <rPh sb="6" eb="7">
      <t>ガク</t>
    </rPh>
    <phoneticPr fontId="5"/>
  </si>
  <si>
    <t>（A－B）</t>
    <phoneticPr fontId="5"/>
  </si>
  <si>
    <t>支出額</t>
    <rPh sb="0" eb="2">
      <t>シシュツ</t>
    </rPh>
    <phoneticPr fontId="5"/>
  </si>
  <si>
    <t>補助基準額</t>
    <rPh sb="0" eb="2">
      <t>ホジョ</t>
    </rPh>
    <rPh sb="2" eb="5">
      <t>キジュンガク</t>
    </rPh>
    <phoneticPr fontId="5"/>
  </si>
  <si>
    <t>少ない方の額</t>
    <rPh sb="0" eb="1">
      <t>スク</t>
    </rPh>
    <rPh sb="3" eb="4">
      <t>ホウ</t>
    </rPh>
    <rPh sb="5" eb="6">
      <t>ガク</t>
    </rPh>
    <phoneticPr fontId="23"/>
  </si>
  <si>
    <t>補助率</t>
    <rPh sb="0" eb="3">
      <t>ホジョリツ</t>
    </rPh>
    <phoneticPr fontId="5"/>
  </si>
  <si>
    <t>所 要 額</t>
    <rPh sb="0" eb="1">
      <t>トコロ</t>
    </rPh>
    <rPh sb="2" eb="3">
      <t>ヨウ</t>
    </rPh>
    <rPh sb="4" eb="5">
      <t>ガク</t>
    </rPh>
    <phoneticPr fontId="5"/>
  </si>
  <si>
    <t>決定額</t>
    <rPh sb="0" eb="3">
      <t>ケッテイガク</t>
    </rPh>
    <phoneticPr fontId="5"/>
  </si>
  <si>
    <t>受入済額</t>
    <rPh sb="0" eb="2">
      <t>ウケイレ</t>
    </rPh>
    <rPh sb="2" eb="3">
      <t>ズミ</t>
    </rPh>
    <rPh sb="3" eb="4">
      <t>ガク</t>
    </rPh>
    <phoneticPr fontId="5"/>
  </si>
  <si>
    <t>差引</t>
    <rPh sb="0" eb="2">
      <t>サシヒ</t>
    </rPh>
    <phoneticPr fontId="5"/>
  </si>
  <si>
    <t>（G)×（H)</t>
    <phoneticPr fontId="5"/>
  </si>
  <si>
    <t>（I)-(K)</t>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</si>
  <si>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</si>
  <si>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</si>
  <si>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</si>
  <si>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</si>
  <si>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</si>
  <si>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</si>
  <si>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</si>
  <si>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</si>
  <si>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</si>
  <si>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</si>
  <si>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</si>
  <si>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</si>
  <si>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2/3</t>
    <phoneticPr fontId="23"/>
  </si>
  <si>
    <t>10/10</t>
    <phoneticPr fontId="23"/>
  </si>
  <si>
    <t>(4) 病床確保設備整備事業</t>
  </si>
  <si>
    <t>10/10</t>
  </si>
  <si>
    <t>(5) 発熱外来設備整備事業</t>
  </si>
  <si>
    <t>合計</t>
    <rPh sb="0" eb="2">
      <t>ゴウケイ</t>
    </rPh>
    <phoneticPr fontId="23"/>
  </si>
  <si>
    <t>（注）１ 「事業区分」欄には、交付の対象となる事業の区分を記載する。</t>
    <rPh sb="1" eb="2">
      <t>チュウ</t>
    </rPh>
    <rPh sb="6" eb="8">
      <t>ジギョウ</t>
    </rPh>
    <rPh sb="8" eb="10">
      <t>クブン</t>
    </rPh>
    <rPh sb="11" eb="12">
      <t>ラン</t>
    </rPh>
    <rPh sb="15" eb="17">
      <t>コウフ</t>
    </rPh>
    <rPh sb="18" eb="20">
      <t>タイショウ</t>
    </rPh>
    <rPh sb="23" eb="25">
      <t>ジギョウ</t>
    </rPh>
    <rPh sb="26" eb="28">
      <t>クブン</t>
    </rPh>
    <rPh sb="29" eb="31">
      <t>キサイ</t>
    </rPh>
    <phoneticPr fontId="5"/>
  </si>
  <si>
    <t>　　　２ （E)「補助基準額」は、補助金交付要綱別表の「基準額」欄の記載に基づく額を記載すること。</t>
    <rPh sb="9" eb="11">
      <t>ホジョ</t>
    </rPh>
    <rPh sb="11" eb="14">
      <t>キジュンガク</t>
    </rPh>
    <rPh sb="17" eb="20">
      <t>ホジョキン</t>
    </rPh>
    <rPh sb="20" eb="22">
      <t>コウフ</t>
    </rPh>
    <rPh sb="22" eb="24">
      <t>ヨウコウ</t>
    </rPh>
    <rPh sb="24" eb="26">
      <t>ベッピョウ</t>
    </rPh>
    <rPh sb="28" eb="31">
      <t>キジュンガク</t>
    </rPh>
    <rPh sb="32" eb="33">
      <t>ラン</t>
    </rPh>
    <rPh sb="34" eb="36">
      <t>キサイ</t>
    </rPh>
    <rPh sb="37" eb="38">
      <t>モト</t>
    </rPh>
    <rPh sb="40" eb="41">
      <t>ガク</t>
    </rPh>
    <rPh sb="42" eb="44">
      <t>キサイ</t>
    </rPh>
    <phoneticPr fontId="5"/>
  </si>
  <si>
    <t>　　　３ （F)「選定額」欄は、別紙４－１と同額を記載すること。</t>
    <rPh sb="16" eb="18">
      <t>ベッシ</t>
    </rPh>
    <rPh sb="22" eb="23">
      <t>ドウ</t>
    </rPh>
    <phoneticPr fontId="23"/>
  </si>
  <si>
    <t>　　　４ （H)「県補助所要額」欄は、（C)と（F)を比較し、少ない額に補助率を乗じて算出された額を記載すること。</t>
    <rPh sb="9" eb="10">
      <t>ケン</t>
    </rPh>
    <rPh sb="10" eb="12">
      <t>ホジョ</t>
    </rPh>
    <rPh sb="12" eb="15">
      <t>ショヨウガク</t>
    </rPh>
    <rPh sb="16" eb="17">
      <t>ラン</t>
    </rPh>
    <rPh sb="36" eb="39">
      <t>ホジョリツ</t>
    </rPh>
    <rPh sb="40" eb="41">
      <t>ジョウ</t>
    </rPh>
    <rPh sb="43" eb="45">
      <t>サンシュツ</t>
    </rPh>
    <rPh sb="48" eb="49">
      <t>ガク</t>
    </rPh>
    <rPh sb="50" eb="52">
      <t>キサイ</t>
    </rPh>
    <phoneticPr fontId="5"/>
  </si>
  <si>
    <t>　　　　 ただし1,000円未満の端数が生じた場合には、これを切り捨てるものとする。</t>
    <phoneticPr fontId="23"/>
  </si>
  <si>
    <t>フェイスシールド</t>
    <phoneticPr fontId="23"/>
  </si>
  <si>
    <t>第４号様式別紙４－４</t>
    <rPh sb="0" eb="1">
      <t>ダイ</t>
    </rPh>
    <rPh sb="2" eb="3">
      <t>ゴウ</t>
    </rPh>
    <rPh sb="3" eb="5">
      <t>ヨウシキ</t>
    </rPh>
    <rPh sb="5" eb="7">
      <t>ベッシ</t>
    </rPh>
    <phoneticPr fontId="5"/>
  </si>
  <si>
    <t>収 入 支 出 決 算 （見込み）書</t>
    <rPh sb="0" eb="1">
      <t>オサム</t>
    </rPh>
    <rPh sb="2" eb="3">
      <t>イ</t>
    </rPh>
    <rPh sb="4" eb="5">
      <t>シ</t>
    </rPh>
    <rPh sb="6" eb="7">
      <t>デ</t>
    </rPh>
    <rPh sb="8" eb="9">
      <t>ケッ</t>
    </rPh>
    <rPh sb="10" eb="11">
      <t>サン</t>
    </rPh>
    <rPh sb="13" eb="15">
      <t>ミコ</t>
    </rPh>
    <rPh sb="17" eb="18">
      <t>ショ</t>
    </rPh>
    <phoneticPr fontId="23"/>
  </si>
  <si>
    <t xml:space="preserve">１　収入の部                                                      </t>
    <rPh sb="2" eb="4">
      <t>シュウニュウ</t>
    </rPh>
    <phoneticPr fontId="23"/>
  </si>
  <si>
    <t>（単位：円）</t>
    <phoneticPr fontId="23"/>
  </si>
  <si>
    <t>科目</t>
    <phoneticPr fontId="23"/>
  </si>
  <si>
    <t>金額</t>
  </si>
  <si>
    <t>摘要</t>
  </si>
  <si>
    <t>申 請 者 負 担</t>
    <rPh sb="0" eb="1">
      <t>サル</t>
    </rPh>
    <rPh sb="2" eb="3">
      <t>ショウ</t>
    </rPh>
    <rPh sb="4" eb="5">
      <t>モノ</t>
    </rPh>
    <rPh sb="6" eb="7">
      <t>フ</t>
    </rPh>
    <rPh sb="8" eb="9">
      <t>タン</t>
    </rPh>
    <phoneticPr fontId="23"/>
  </si>
  <si>
    <t>県 費 補 助 金</t>
    <phoneticPr fontId="23"/>
  </si>
  <si>
    <t>寄附金、その他収入</t>
    <phoneticPr fontId="23"/>
  </si>
  <si>
    <t>計</t>
  </si>
  <si>
    <t xml:space="preserve">２  支出の部                                                      </t>
    <rPh sb="3" eb="5">
      <t>シシュツ</t>
    </rPh>
    <phoneticPr fontId="23"/>
  </si>
  <si>
    <t>科目</t>
  </si>
  <si>
    <t>施設整備</t>
    <rPh sb="0" eb="2">
      <t>シセツ</t>
    </rPh>
    <rPh sb="2" eb="4">
      <t>セイビ</t>
    </rPh>
    <phoneticPr fontId="23"/>
  </si>
  <si>
    <t>設備整備</t>
    <rPh sb="0" eb="2">
      <t>セツビ</t>
    </rPh>
    <rPh sb="2" eb="4">
      <t>セイビ</t>
    </rPh>
    <phoneticPr fontId="23"/>
  </si>
  <si>
    <t>　本書は、抄本であることを証します。</t>
  </si>
  <si>
    <t>補助事業者　　住　　　所</t>
    <rPh sb="0" eb="2">
      <t>ホジョ</t>
    </rPh>
    <rPh sb="2" eb="5">
      <t>ジギョウシャ</t>
    </rPh>
    <rPh sb="7" eb="8">
      <t>ジュウ</t>
    </rPh>
    <rPh sb="11" eb="12">
      <t>ショ</t>
    </rPh>
    <phoneticPr fontId="23"/>
  </si>
  <si>
    <t>名　　　称</t>
    <rPh sb="0" eb="1">
      <t>ナ</t>
    </rPh>
    <rPh sb="4" eb="5">
      <t>ショウ</t>
    </rPh>
    <phoneticPr fontId="23"/>
  </si>
  <si>
    <t>代　表　者</t>
    <rPh sb="0" eb="1">
      <t>ダイ</t>
    </rPh>
    <rPh sb="2" eb="3">
      <t>オモテ</t>
    </rPh>
    <rPh sb="4" eb="5">
      <t>モノ</t>
    </rPh>
    <phoneticPr fontId="23"/>
  </si>
  <si>
    <t>　群馬県知事　山本　一太　あて</t>
    <rPh sb="1" eb="3">
      <t>グンマ</t>
    </rPh>
    <rPh sb="3" eb="6">
      <t>ケンチジ</t>
    </rPh>
    <rPh sb="7" eb="9">
      <t>ヤマモト</t>
    </rPh>
    <rPh sb="10" eb="12">
      <t>イッタ</t>
    </rPh>
    <phoneticPr fontId="5"/>
  </si>
  <si>
    <t>（委任者）</t>
    <rPh sb="1" eb="4">
      <t>イニンシャ</t>
    </rPh>
    <phoneticPr fontId="23"/>
  </si>
  <si>
    <t>補助事業者名</t>
    <rPh sb="0" eb="2">
      <t>ホジョ</t>
    </rPh>
    <rPh sb="2" eb="5">
      <t>ジギョウシャ</t>
    </rPh>
    <rPh sb="5" eb="6">
      <t>メイ</t>
    </rPh>
    <phoneticPr fontId="5"/>
  </si>
  <si>
    <t>電話番号</t>
    <rPh sb="0" eb="2">
      <t>デンワ</t>
    </rPh>
    <rPh sb="2" eb="4">
      <t>バンゴウ</t>
    </rPh>
    <phoneticPr fontId="5"/>
  </si>
  <si>
    <t>私は、令和６年度年度群馬県感染症医療措置協定締結医療機関施設・設備整備事業費補助金事業に係る金銭の受領につきましては、下記の者に委任します。</t>
    <rPh sb="0" eb="1">
      <t>ワタシ</t>
    </rPh>
    <rPh sb="3" eb="5">
      <t>レイワ</t>
    </rPh>
    <rPh sb="6" eb="8">
      <t>ネンド</t>
    </rPh>
    <rPh sb="8" eb="10">
      <t>ネンド</t>
    </rPh>
    <rPh sb="10" eb="12">
      <t>グンマ</t>
    </rPh>
    <rPh sb="12" eb="13">
      <t>ケン</t>
    </rPh>
    <rPh sb="13" eb="16">
      <t>カンセンショウ</t>
    </rPh>
    <rPh sb="16" eb="18">
      <t>イリョウ</t>
    </rPh>
    <rPh sb="18" eb="20">
      <t>ソチ</t>
    </rPh>
    <rPh sb="20" eb="22">
      <t>キョウテイ</t>
    </rPh>
    <rPh sb="22" eb="24">
      <t>テイケツ</t>
    </rPh>
    <rPh sb="24" eb="26">
      <t>イリョウ</t>
    </rPh>
    <rPh sb="26" eb="28">
      <t>キカン</t>
    </rPh>
    <rPh sb="28" eb="30">
      <t>シセツ</t>
    </rPh>
    <rPh sb="31" eb="33">
      <t>セツビ</t>
    </rPh>
    <rPh sb="33" eb="35">
      <t>セイビ</t>
    </rPh>
    <rPh sb="35" eb="38">
      <t>ジギョウヒ</t>
    </rPh>
    <rPh sb="38" eb="41">
      <t>ホジョキン</t>
    </rPh>
    <rPh sb="41" eb="43">
      <t>ジギョウ</t>
    </rPh>
    <rPh sb="44" eb="45">
      <t>カカ</t>
    </rPh>
    <rPh sb="46" eb="48">
      <t>キンセン</t>
    </rPh>
    <rPh sb="49" eb="51">
      <t>ジュリョウ</t>
    </rPh>
    <rPh sb="59" eb="61">
      <t>カキ</t>
    </rPh>
    <rPh sb="62" eb="63">
      <t>モノ</t>
    </rPh>
    <rPh sb="64" eb="66">
      <t>イニン</t>
    </rPh>
    <phoneticPr fontId="5"/>
  </si>
  <si>
    <t>１　受任者</t>
    <rPh sb="2" eb="5">
      <t>ジュニンシャ</t>
    </rPh>
    <phoneticPr fontId="5"/>
  </si>
  <si>
    <t>役職</t>
    <rPh sb="0" eb="2">
      <t>ヤクショク</t>
    </rPh>
    <phoneticPr fontId="5"/>
  </si>
  <si>
    <t>氏名</t>
    <rPh sb="0" eb="2">
      <t>シメイ</t>
    </rPh>
    <phoneticPr fontId="5"/>
  </si>
  <si>
    <t>２　口座振替先</t>
    <rPh sb="2" eb="4">
      <t>コウザ</t>
    </rPh>
    <rPh sb="4" eb="6">
      <t>フリカエ</t>
    </rPh>
    <rPh sb="6" eb="7">
      <t>サキ</t>
    </rPh>
    <phoneticPr fontId="5"/>
  </si>
  <si>
    <t>振替金融機関名</t>
    <rPh sb="0" eb="2">
      <t>フリカエ</t>
    </rPh>
    <rPh sb="2" eb="4">
      <t>キンユウ</t>
    </rPh>
    <rPh sb="4" eb="7">
      <t>キカンメイ</t>
    </rPh>
    <phoneticPr fontId="23"/>
  </si>
  <si>
    <t>本・支店名</t>
    <rPh sb="0" eb="1">
      <t>ホン</t>
    </rPh>
    <rPh sb="2" eb="5">
      <t>シテンメイ</t>
    </rPh>
    <phoneticPr fontId="23"/>
  </si>
  <si>
    <t>預金の種別</t>
    <rPh sb="0" eb="2">
      <t>ヨキン</t>
    </rPh>
    <rPh sb="3" eb="5">
      <t>シュベツ</t>
    </rPh>
    <phoneticPr fontId="23"/>
  </si>
  <si>
    <t>口座番号</t>
    <rPh sb="0" eb="2">
      <t>コウザ</t>
    </rPh>
    <rPh sb="2" eb="4">
      <t>バンゴウ</t>
    </rPh>
    <phoneticPr fontId="23"/>
  </si>
  <si>
    <t>預金名義</t>
    <rPh sb="0" eb="2">
      <t>ヨキン</t>
    </rPh>
    <rPh sb="2" eb="4">
      <t>メイギ</t>
    </rPh>
    <phoneticPr fontId="23"/>
  </si>
  <si>
    <t>預金カナ名義</t>
    <rPh sb="0" eb="2">
      <t>ヨキン</t>
    </rPh>
    <rPh sb="4" eb="6">
      <t>メイギ</t>
    </rPh>
    <rPh sb="5" eb="6">
      <t>ガナ</t>
    </rPh>
    <phoneticPr fontId="23"/>
  </si>
  <si>
    <t>・　振替エラーを防ぐため、金融機関の通帳の内容を見ながら記入してください。</t>
  </si>
  <si>
    <t>・　預金カナ名義は、金融機関の通帳に記載されたカナ名称を記入してください。</t>
  </si>
  <si>
    <t>基礎情報</t>
    <rPh sb="0" eb="2">
      <t>キソ</t>
    </rPh>
    <rPh sb="2" eb="4">
      <t>ジョウホウ</t>
    </rPh>
    <phoneticPr fontId="23"/>
  </si>
  <si>
    <t>交付決定</t>
    <rPh sb="0" eb="2">
      <t>コウフ</t>
    </rPh>
    <rPh sb="2" eb="4">
      <t>ケッテイ</t>
    </rPh>
    <phoneticPr fontId="23"/>
  </si>
  <si>
    <t>実績報告</t>
    <rPh sb="0" eb="2">
      <t>ジッセキ</t>
    </rPh>
    <rPh sb="2" eb="4">
      <t>ホウコク</t>
    </rPh>
    <phoneticPr fontId="23"/>
  </si>
  <si>
    <t>医療機関名</t>
    <rPh sb="0" eb="2">
      <t>イリョウ</t>
    </rPh>
    <rPh sb="2" eb="4">
      <t>キカン</t>
    </rPh>
    <rPh sb="4" eb="5">
      <t>メイ</t>
    </rPh>
    <phoneticPr fontId="23"/>
  </si>
  <si>
    <t>事業区分</t>
    <rPh sb="0" eb="2">
      <t>ジギョウ</t>
    </rPh>
    <rPh sb="2" eb="4">
      <t>クブン</t>
    </rPh>
    <phoneticPr fontId="23"/>
  </si>
  <si>
    <t>交付決定年月日</t>
    <rPh sb="0" eb="2">
      <t>コウフ</t>
    </rPh>
    <rPh sb="2" eb="4">
      <t>ケッテイ</t>
    </rPh>
    <rPh sb="4" eb="7">
      <t>ネンガッピ</t>
    </rPh>
    <phoneticPr fontId="23"/>
  </si>
  <si>
    <t>交付決定番号</t>
    <rPh sb="0" eb="2">
      <t>コウフ</t>
    </rPh>
    <rPh sb="2" eb="4">
      <t>ケッテイ</t>
    </rPh>
    <rPh sb="4" eb="6">
      <t>バンゴウ</t>
    </rPh>
    <phoneticPr fontId="23"/>
  </si>
  <si>
    <t>県費補助金額</t>
    <rPh sb="0" eb="2">
      <t>ケンピ</t>
    </rPh>
    <rPh sb="2" eb="5">
      <t>ホジョキン</t>
    </rPh>
    <rPh sb="5" eb="6">
      <t>ガク</t>
    </rPh>
    <phoneticPr fontId="23"/>
  </si>
  <si>
    <t>実績報告提出日</t>
    <rPh sb="0" eb="2">
      <t>ジッセキ</t>
    </rPh>
    <rPh sb="2" eb="4">
      <t>ホウコク</t>
    </rPh>
    <rPh sb="4" eb="7">
      <t>テイシュツビ</t>
    </rPh>
    <phoneticPr fontId="23"/>
  </si>
  <si>
    <t>数量</t>
    <rPh sb="0" eb="2">
      <t>スウリョウ</t>
    </rPh>
    <phoneticPr fontId="23"/>
  </si>
  <si>
    <t>対象経費支出額</t>
    <rPh sb="0" eb="2">
      <t>タイショウ</t>
    </rPh>
    <rPh sb="2" eb="4">
      <t>ケイヒ</t>
    </rPh>
    <rPh sb="4" eb="7">
      <t>シシュツガク</t>
    </rPh>
    <phoneticPr fontId="23"/>
  </si>
  <si>
    <t>医療機関種別</t>
    <rPh sb="0" eb="2">
      <t>イリョウ</t>
    </rPh>
    <rPh sb="2" eb="4">
      <t>キカン</t>
    </rPh>
    <rPh sb="4" eb="6">
      <t>シュベツ</t>
    </rPh>
    <phoneticPr fontId="23"/>
  </si>
  <si>
    <t>（入院対応）</t>
    <phoneticPr fontId="23"/>
  </si>
  <si>
    <t>第一種協定締結医療機関（入院対応）</t>
  </si>
  <si>
    <t>（外来対応）</t>
    <phoneticPr fontId="23"/>
  </si>
  <si>
    <t>第二種協定締結医療機関（外来対応）</t>
  </si>
  <si>
    <t>（入院及び外来対応）</t>
    <rPh sb="3" eb="4">
      <t>オヨ</t>
    </rPh>
    <rPh sb="5" eb="7">
      <t>ガイライ</t>
    </rPh>
    <rPh sb="6" eb="7">
      <t>ライ</t>
    </rPh>
    <rPh sb="7" eb="9">
      <t>タイオウ</t>
    </rPh>
    <phoneticPr fontId="23"/>
  </si>
  <si>
    <t>第二種協定締結医療機関（訪問看護、薬局）</t>
  </si>
  <si>
    <t>（訪問看護、薬局）</t>
    <rPh sb="1" eb="3">
      <t>ホウモン</t>
    </rPh>
    <rPh sb="3" eb="5">
      <t>カンゴ</t>
    </rPh>
    <rPh sb="6" eb="8">
      <t>ヤッキョク</t>
    </rPh>
    <phoneticPr fontId="23"/>
  </si>
  <si>
    <t>第一種及び第二種協定締結医療機関（入院＆外来対応）</t>
    <rPh sb="3" eb="4">
      <t>オヨ</t>
    </rPh>
    <rPh sb="5" eb="8">
      <t>ダイニシュ</t>
    </rPh>
    <rPh sb="8" eb="10">
      <t>キョウテイ</t>
    </rPh>
    <rPh sb="20" eb="22">
      <t>ガイライ</t>
    </rPh>
    <phoneticPr fontId="23"/>
  </si>
  <si>
    <t>施設整備メニュー</t>
    <rPh sb="0" eb="2">
      <t>シセツ</t>
    </rPh>
    <rPh sb="2" eb="4">
      <t>セイビ</t>
    </rPh>
    <phoneticPr fontId="23"/>
  </si>
  <si>
    <t>(3) 個人防護具保管施設の整備</t>
    <phoneticPr fontId="23"/>
  </si>
  <si>
    <t>←第一種協定</t>
    <rPh sb="1" eb="4">
      <t>ダイイッシュ</t>
    </rPh>
    <rPh sb="4" eb="6">
      <t>キョウテイ</t>
    </rPh>
    <phoneticPr fontId="23"/>
  </si>
  <si>
    <t>個室の整備</t>
    <rPh sb="0" eb="2">
      <t>コシツ</t>
    </rPh>
    <rPh sb="3" eb="5">
      <t>セイビ</t>
    </rPh>
    <phoneticPr fontId="23"/>
  </si>
  <si>
    <t>その他</t>
    <rPh sb="2" eb="3">
      <t>タ</t>
    </rPh>
    <phoneticPr fontId="23"/>
  </si>
  <si>
    <t>←共通</t>
    <rPh sb="1" eb="3">
      <t>キョウツウ</t>
    </rPh>
    <phoneticPr fontId="23"/>
  </si>
  <si>
    <t>保管庫の設置</t>
    <rPh sb="0" eb="3">
      <t>ホカンコ</t>
    </rPh>
    <rPh sb="4" eb="6">
      <t>セッチ</t>
    </rPh>
    <phoneticPr fontId="23"/>
  </si>
  <si>
    <t>保管スペース確保のための建物改修</t>
    <rPh sb="0" eb="2">
      <t>ホカン</t>
    </rPh>
    <rPh sb="6" eb="8">
      <t>カクホ</t>
    </rPh>
    <rPh sb="12" eb="14">
      <t>タテモノ</t>
    </rPh>
    <rPh sb="14" eb="16">
      <t>カイシュウ</t>
    </rPh>
    <phoneticPr fontId="23"/>
  </si>
  <si>
    <t>設備整備メニュー</t>
    <rPh sb="0" eb="2">
      <t>セツビ</t>
    </rPh>
    <rPh sb="2" eb="4">
      <t>セイビ</t>
    </rPh>
    <phoneticPr fontId="23"/>
  </si>
  <si>
    <t>HEPAフィルター付き空気清浄機</t>
    <rPh sb="9" eb="10">
      <t>ツ</t>
    </rPh>
    <rPh sb="11" eb="13">
      <t>クウキ</t>
    </rPh>
    <rPh sb="13" eb="16">
      <t>セイジョウキ</t>
    </rPh>
    <phoneticPr fontId="23"/>
  </si>
  <si>
    <t>←第二種協定（外来）</t>
    <rPh sb="1" eb="3">
      <t>ダイニ</t>
    </rPh>
    <rPh sb="3" eb="4">
      <t>シュ</t>
    </rPh>
    <rPh sb="4" eb="6">
      <t>キョウテイ</t>
    </rPh>
    <rPh sb="7" eb="9">
      <t>ガイライ</t>
    </rPh>
    <phoneticPr fontId="23"/>
  </si>
  <si>
    <t>検査機器（ＰＣＲ検査装置）</t>
    <rPh sb="0" eb="2">
      <t>ケンサ</t>
    </rPh>
    <rPh sb="2" eb="4">
      <t>キキ</t>
    </rPh>
    <rPh sb="8" eb="10">
      <t>ケンサ</t>
    </rPh>
    <rPh sb="10" eb="12">
      <t>ソウチ</t>
    </rPh>
    <phoneticPr fontId="23"/>
  </si>
  <si>
    <t>←第一種協定、第二種協定</t>
    <rPh sb="1" eb="4">
      <t>ダイイッシュ</t>
    </rPh>
    <rPh sb="4" eb="6">
      <t>キョウテイ</t>
    </rPh>
    <rPh sb="7" eb="9">
      <t>ダイニ</t>
    </rPh>
    <rPh sb="9" eb="10">
      <t>シュ</t>
    </rPh>
    <rPh sb="10" eb="12">
      <t>キョウテイ</t>
    </rPh>
    <phoneticPr fontId="23"/>
  </si>
  <si>
    <t>←第一種協定、第二種協定</t>
    <rPh sb="1" eb="4">
      <t>ダイイッシュ</t>
    </rPh>
    <rPh sb="4" eb="6">
      <t>キョウテイ</t>
    </rPh>
    <phoneticPr fontId="23"/>
  </si>
  <si>
    <t>構造</t>
    <rPh sb="0" eb="2">
      <t>コウゾウ</t>
    </rPh>
    <phoneticPr fontId="5"/>
  </si>
  <si>
    <t>所要額計算</t>
    <rPh sb="0" eb="3">
      <t>ショヨウガク</t>
    </rPh>
    <rPh sb="3" eb="5">
      <t>ケイサン</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</si>
  <si>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</si>
  <si>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</si>
  <si>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</si>
  <si>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</si>
  <si>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</si>
  <si>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(1) へき地診療所施設整備事業</t>
    <phoneticPr fontId="5"/>
  </si>
  <si>
    <t>新築</t>
    <rPh sb="0" eb="2">
      <t>シンチク</t>
    </rPh>
    <phoneticPr fontId="50"/>
  </si>
  <si>
    <t>鉄骨鉄筋コンクリート造</t>
    <rPh sb="0" eb="2">
      <t>テッコツ</t>
    </rPh>
    <rPh sb="2" eb="4">
      <t>テッキン</t>
    </rPh>
    <phoneticPr fontId="50"/>
  </si>
  <si>
    <t>へき地診療所施設整備事業</t>
  </si>
  <si>
    <t>b</t>
  </si>
  <si>
    <t>A</t>
    <phoneticPr fontId="5"/>
  </si>
  <si>
    <t>(2) 過疎地域等特定診療所施設整備事業</t>
    <phoneticPr fontId="5"/>
  </si>
  <si>
    <t>移転新築</t>
    <rPh sb="0" eb="2">
      <t>イテン</t>
    </rPh>
    <rPh sb="2" eb="4">
      <t>シンチク</t>
    </rPh>
    <phoneticPr fontId="50"/>
  </si>
  <si>
    <t>鉄筋コンクリート造</t>
    <rPh sb="0" eb="2">
      <t>テッキン</t>
    </rPh>
    <phoneticPr fontId="50"/>
  </si>
  <si>
    <t>過疎地域等特定診療所施設整備事業</t>
  </si>
  <si>
    <t>A</t>
  </si>
  <si>
    <t>(3) へき地保健指導所施設整備事業</t>
    <phoneticPr fontId="5"/>
  </si>
  <si>
    <t>改築</t>
    <rPh sb="0" eb="2">
      <t>カイチク</t>
    </rPh>
    <phoneticPr fontId="50"/>
  </si>
  <si>
    <t>鉄骨造（鉄筋コンクリート造と同等の強度）</t>
    <rPh sb="0" eb="2">
      <t>テッコツ</t>
    </rPh>
    <rPh sb="4" eb="6">
      <t>テッキン</t>
    </rPh>
    <rPh sb="12" eb="13">
      <t>ヅク</t>
    </rPh>
    <rPh sb="14" eb="16">
      <t>ドウトウ</t>
    </rPh>
    <rPh sb="17" eb="19">
      <t>キョウド</t>
    </rPh>
    <phoneticPr fontId="50"/>
  </si>
  <si>
    <t>へき地保健指導所施設整備事業</t>
  </si>
  <si>
    <t>(4) 研修医のための研修施設整備事業</t>
    <phoneticPr fontId="5"/>
  </si>
  <si>
    <t>鉄骨造（ブロック造と同等の強度）</t>
    <rPh sb="0" eb="2">
      <t>テッコツ</t>
    </rPh>
    <rPh sb="8" eb="9">
      <t>ツク</t>
    </rPh>
    <rPh sb="10" eb="12">
      <t>ドウトウ</t>
    </rPh>
    <rPh sb="13" eb="15">
      <t>キョウド</t>
    </rPh>
    <phoneticPr fontId="50"/>
  </si>
  <si>
    <t>研修医のための研修施設整備事業</t>
  </si>
  <si>
    <t>c</t>
    <phoneticPr fontId="5"/>
  </si>
  <si>
    <t>-</t>
    <phoneticPr fontId="5"/>
  </si>
  <si>
    <t>(5) 臨床研修病院施設整備事業</t>
    <phoneticPr fontId="5"/>
  </si>
  <si>
    <t>ブロック造</t>
    <rPh sb="4" eb="5">
      <t>ヅク</t>
    </rPh>
    <phoneticPr fontId="50"/>
  </si>
  <si>
    <t>臨床研修病院施設整備事業</t>
  </si>
  <si>
    <t>(6) へき地医療拠点病院施設整備事業</t>
    <phoneticPr fontId="5"/>
  </si>
  <si>
    <t>木造</t>
    <rPh sb="0" eb="2">
      <t>モクゾウ</t>
    </rPh>
    <phoneticPr fontId="50"/>
  </si>
  <si>
    <t>へき地医療拠点病院施設整備事業</t>
  </si>
  <si>
    <t>a</t>
    <phoneticPr fontId="5"/>
  </si>
  <si>
    <t>(7) 医師臨床研修病院研修医環境整備事業</t>
    <phoneticPr fontId="5"/>
  </si>
  <si>
    <t>プレハブ造</t>
    <rPh sb="4" eb="5">
      <t>ツク</t>
    </rPh>
    <phoneticPr fontId="50"/>
  </si>
  <si>
    <t>医師臨床研修病院研修医環境整備事業</t>
  </si>
  <si>
    <t>b</t>
    <phoneticPr fontId="5"/>
  </si>
  <si>
    <t>(8) 離島等患者宿泊施設施設整備事業</t>
    <phoneticPr fontId="5"/>
  </si>
  <si>
    <t>その他</t>
    <rPh sb="2" eb="3">
      <t>タ</t>
    </rPh>
    <phoneticPr fontId="50"/>
  </si>
  <si>
    <t>離島等患者宿泊施設施設整備事業</t>
  </si>
  <si>
    <t>(9) 産科医療機関施設整備事業</t>
    <phoneticPr fontId="5"/>
  </si>
  <si>
    <t>産科医療機関施設整備事業</t>
  </si>
  <si>
    <t>(10) 分娩取扱施設施設整備事業</t>
    <phoneticPr fontId="5"/>
  </si>
  <si>
    <t>分娩取扱施設施設整備事業</t>
  </si>
  <si>
    <t>(11) 死亡時画像診断システム施設整備事業</t>
    <phoneticPr fontId="5"/>
  </si>
  <si>
    <t>死亡時画像診断システム施設整備事業</t>
  </si>
  <si>
    <t>(12) 有床診療所等スプリンクラー等施設整備事業</t>
    <phoneticPr fontId="5"/>
  </si>
  <si>
    <t>有床診療所等スプリンクラー等施設整備事業</t>
  </si>
  <si>
    <t>B</t>
    <phoneticPr fontId="5"/>
  </si>
  <si>
    <t>(13) 南海トラフ及び日本海溝・千島海溝周辺海溝型地震に係る津波避難対策緊急事業</t>
    <phoneticPr fontId="5"/>
  </si>
  <si>
    <t>南海トラフ及び日本海溝・千島海溝周辺海溝型地震に係る津波避難対策緊急事業</t>
    <rPh sb="5" eb="6">
      <t>オヨ</t>
    </rPh>
    <rPh sb="7" eb="9">
      <t>ニホン</t>
    </rPh>
    <rPh sb="9" eb="11">
      <t>カイコウ</t>
    </rPh>
    <rPh sb="12" eb="14">
      <t>チシマ</t>
    </rPh>
    <rPh sb="14" eb="16">
      <t>カイコウ</t>
    </rPh>
    <rPh sb="16" eb="18">
      <t>シュウヘン</t>
    </rPh>
    <rPh sb="18" eb="20">
      <t>カイコウ</t>
    </rPh>
    <rPh sb="20" eb="21">
      <t>ガタ</t>
    </rPh>
    <phoneticPr fontId="5"/>
  </si>
  <si>
    <t>(14) 院内感染対策施設整備事業</t>
    <phoneticPr fontId="5"/>
  </si>
  <si>
    <t>院内感染対策施設整備事業</t>
  </si>
  <si>
    <t>(15) 医療施設ブロック塀改修等施設整備事業</t>
    <phoneticPr fontId="5"/>
  </si>
  <si>
    <t>医療施設ブロック塀改修等施設整備事業</t>
    <phoneticPr fontId="5"/>
  </si>
  <si>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87"/>
  </si>
  <si>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87"/>
  </si>
  <si>
    <t>a</t>
  </si>
  <si>
    <t>-</t>
  </si>
  <si>
    <t>事業区分（様式２，４，５用）</t>
    <rPh sb="0" eb="2">
      <t>ジギョウ</t>
    </rPh>
    <rPh sb="2" eb="4">
      <t>クブン</t>
    </rPh>
    <rPh sb="5" eb="7">
      <t>ヨウシキ</t>
    </rPh>
    <rPh sb="12" eb="13">
      <t>ヨウ</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</si>
  <si>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</si>
  <si>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</si>
  <si>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</si>
  <si>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</si>
  <si>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</si>
  <si>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</si>
  <si>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</si>
  <si>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</si>
  <si>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</si>
  <si>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</si>
  <si>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</si>
  <si>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</si>
  <si>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院内感染対策施設整備事業</t>
    <phoneticPr fontId="5"/>
  </si>
  <si>
    <t>令和８年２月１０日付け</t>
    <rPh sb="0" eb="2">
      <t>レイワ</t>
    </rPh>
    <rPh sb="3" eb="4">
      <t>ネン</t>
    </rPh>
    <rPh sb="5" eb="6">
      <t>ガツ</t>
    </rPh>
    <rPh sb="8" eb="9">
      <t>ニチ</t>
    </rPh>
    <rPh sb="9" eb="10">
      <t>ツ</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</si>
</sst>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quot;△ &quot;#,##0.00"/>
    <numFmt numFmtId="178" formatCode="#,##0.00_);[Red]\(#,##0.00\)"/>
    <numFmt numFmtId="179" formatCode="#,##0_);[Red]\(#,##0\)"/>
    <numFmt numFmtId="180" formatCode="[$-411]ge\.m\.d;@"/>
    <numFmt numFmtId="181" formatCode="[$-411]ggge&quot;年&quot;m&quot;月&quot;d&quot;日&quot;;@"/>
    <numFmt numFmtId="182" formatCode="#,##0;&quot;△ &quot;#,##0"/>
    <numFmt numFmtId="183" formatCode="#,##0;[Red]\△#,##0"/>
    <numFmt numFmtId="184" formatCode="0\ &quot;室&quot;"/>
    <numFmt numFmtId="185" formatCode="0\ &quot;㎡&quot;"/>
    <numFmt numFmtId="186" formatCode="0\ &quot;号&quot;"/>
    <numFmt numFmtId="190" formatCode="[$-F800]dddd\,\ mmmm\ dd\,\ yyyy"/>
  </numFmts>
  <fonts count="11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6"/>
      <name val="明朝"/>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11"/>
      <name val="ＭＳ Ｐゴシック"/>
      <family val="3"/>
      <charset val="128"/>
    </font>
    <font>
      <sz val="14"/>
      <name val="ＭＳ 明朝"/>
      <family val="1"/>
      <charset val="128"/>
    </font>
    <font>
      <sz val="12"/>
      <name val="ＭＳ 明朝"/>
      <family val="1"/>
      <charset val="128"/>
    </font>
    <font>
      <b/>
      <sz val="14"/>
      <name val="ＭＳ 明朝"/>
      <family val="1"/>
      <charset val="128"/>
    </font>
    <font>
      <sz val="11"/>
      <name val="ＭＳ 明朝"/>
      <family val="1"/>
      <charset val="128"/>
    </font>
    <font>
      <b/>
      <sz val="20"/>
      <name val="ＭＳ 明朝"/>
      <family val="1"/>
      <charset val="128"/>
    </font>
    <font>
      <sz val="11"/>
      <name val="ＭＳ Ｐゴシック"/>
      <family val="3"/>
      <charset val="128"/>
      <scheme val="major"/>
    </font>
    <font>
      <u/>
      <sz val="11"/>
      <color rgb="FFFF0000"/>
      <name val="ＭＳ 明朝"/>
      <family val="1"/>
      <charset val="128"/>
    </font>
    <font>
      <sz val="11"/>
      <color rgb="FFFF0000"/>
      <name val="ＭＳ 明朝"/>
      <family val="1"/>
      <charset val="128"/>
    </font>
    <font>
      <sz val="11"/>
      <color rgb="FFFF0000"/>
      <name val="ＭＳ Ｐゴシック"/>
      <family val="3"/>
      <charset val="128"/>
      <scheme val="major"/>
    </font>
    <font>
      <sz val="11"/>
      <color theme="1"/>
      <name val="ＭＳ 明朝"/>
      <family val="1"/>
      <charset val="128"/>
    </font>
    <font>
      <sz val="11"/>
      <color theme="1"/>
      <name val="ＭＳ Ｐゴシック"/>
      <family val="3"/>
      <charset val="128"/>
      <scheme val="major"/>
    </font>
    <font>
      <sz val="12"/>
      <color rgb="FF000000"/>
      <name val="ＭＳ 明朝"/>
      <family val="1"/>
      <charset val="128"/>
    </font>
    <font>
      <sz val="20"/>
      <name val="ＭＳ 明朝"/>
      <family val="1"/>
      <charset val="128"/>
    </font>
    <font>
      <sz val="10"/>
      <name val="ＭＳ 明朝"/>
      <family val="1"/>
      <charset val="128"/>
    </font>
    <font>
      <b/>
      <sz val="11"/>
      <name val="游ゴシック"/>
      <family val="1"/>
      <charset val="128"/>
    </font>
    <font>
      <b/>
      <sz val="11"/>
      <name val="明朝"/>
      <family val="1"/>
      <charset val="128"/>
    </font>
    <font>
      <u/>
      <sz val="11"/>
      <color theme="10"/>
      <name val="明朝"/>
      <family val="1"/>
      <charset val="128"/>
    </font>
    <font>
      <sz val="11"/>
      <name val="Segoe UI Symbol"/>
      <family val="3"/>
    </font>
    <font>
      <b/>
      <sz val="12"/>
      <name val="ＭＳ 明朝"/>
      <family val="1"/>
      <charset val="128"/>
    </font>
    <font>
      <sz val="11"/>
      <color theme="1"/>
      <name val="ＭＳ Ｐゴシック"/>
      <family val="3"/>
      <charset val="128"/>
      <scheme val="minor"/>
    </font>
    <font>
      <sz val="9"/>
      <color rgb="FF000000"/>
      <name val="ＭＳ Ｐゴシック"/>
      <family val="3"/>
      <charset val="128"/>
    </font>
    <font>
      <sz val="11"/>
      <color theme="1"/>
      <name val="ＭＳ Ｐゴシック"/>
      <family val="3"/>
      <charset val="128"/>
    </font>
    <font>
      <sz val="11"/>
      <color rgb="FF000000"/>
      <name val="ＭＳ Ｐゴシック"/>
      <family val="3"/>
      <charset val="128"/>
    </font>
    <font>
      <sz val="9"/>
      <color theme="1"/>
      <name val="ＭＳ Ｐゴシック"/>
      <family val="3"/>
      <charset val="128"/>
    </font>
    <font>
      <sz val="11"/>
      <color rgb="FFFF0000"/>
      <name val="ＭＳ Ｐゴシック"/>
      <family val="3"/>
      <charset val="128"/>
    </font>
    <font>
      <sz val="9"/>
      <color indexed="8"/>
      <name val="ＭＳ Ｐゴシック"/>
      <family val="3"/>
      <charset val="128"/>
    </font>
    <font>
      <u/>
      <sz val="9"/>
      <color rgb="FF000000"/>
      <name val="ＭＳ Ｐゴシック"/>
      <family val="3"/>
      <charset val="128"/>
    </font>
    <font>
      <b/>
      <sz val="9"/>
      <color rgb="FFFF0000"/>
      <name val="ＭＳ Ｐゴシック"/>
      <family val="3"/>
      <charset val="128"/>
    </font>
    <font>
      <sz val="9"/>
      <name val="ＭＳ Ｐゴシック"/>
      <family val="3"/>
      <charset val="128"/>
    </font>
    <font>
      <sz val="10"/>
      <color theme="1"/>
      <name val="ＭＳ Ｐゴシック"/>
      <family val="3"/>
      <charset val="128"/>
    </font>
    <font>
      <sz val="11"/>
      <name val="ＭＳ ゴシック"/>
      <family val="3"/>
      <charset val="128"/>
    </font>
    <font>
      <sz val="12"/>
      <color rgb="FFFF0000"/>
      <name val="ＭＳ 明朝"/>
      <family val="1"/>
      <charset val="128"/>
    </font>
    <font>
      <sz val="11"/>
      <color theme="0"/>
      <name val="ＭＳ ゴシック"/>
      <family val="3"/>
      <charset val="128"/>
    </font>
    <font>
      <b/>
      <sz val="9"/>
      <color rgb="FF000000"/>
      <name val="ＭＳ Ｐゴシック"/>
      <family val="3"/>
      <charset val="128"/>
    </font>
    <font>
      <b/>
      <sz val="11"/>
      <name val="ＭＳ 明朝"/>
      <family val="1"/>
      <charset val="128"/>
    </font>
    <font>
      <sz val="8"/>
      <color indexed="10"/>
      <name val="MS P ゴシック"/>
      <family val="3"/>
      <charset val="128"/>
    </font>
    <font>
      <sz val="10"/>
      <color theme="1"/>
      <name val="ＭＳ 明朝"/>
      <family val="1"/>
      <charset val="128"/>
    </font>
    <font>
      <sz val="10"/>
      <color rgb="FFFF0000"/>
      <name val="ＭＳ 明朝"/>
      <family val="1"/>
      <charset val="128"/>
    </font>
    <font>
      <sz val="14"/>
      <color rgb="FFFF0000"/>
      <name val="HGS創英角ﾎﾟｯﾌﾟ体"/>
      <family val="3"/>
      <charset val="128"/>
    </font>
    <font>
      <sz val="9"/>
      <color rgb="FFFF0000"/>
      <name val="ＭＳ 明朝"/>
      <family val="1"/>
      <charset val="128"/>
    </font>
    <font>
      <b/>
      <sz val="14"/>
      <name val="ＭＳ ゴシック"/>
      <family val="3"/>
      <charset val="128"/>
    </font>
    <font>
      <sz val="18"/>
      <name val="ＭＳ ゴシック"/>
      <family val="3"/>
      <charset val="128"/>
    </font>
    <font>
      <b/>
      <sz val="14"/>
      <color rgb="FFFF0000"/>
      <name val="ＭＳ 明朝"/>
      <family val="1"/>
      <charset val="128"/>
    </font>
    <font>
      <sz val="12"/>
      <color rgb="FFFF0000"/>
      <name val="HG創英角ﾎﾟｯﾌﾟ体"/>
      <family val="3"/>
      <charset val="128"/>
    </font>
    <font>
      <sz val="14"/>
      <name val="HG創英ﾌﾟﾚｾﾞﾝｽEB"/>
      <family val="1"/>
      <charset val="128"/>
    </font>
    <font>
      <b/>
      <sz val="16"/>
      <name val="ＭＳ ゴシック"/>
      <family val="3"/>
      <charset val="128"/>
    </font>
    <font>
      <sz val="9"/>
      <name val="ＭＳ 明朝"/>
      <family val="1"/>
      <charset val="128"/>
    </font>
    <font>
      <sz val="8"/>
      <name val="ＭＳ 明朝"/>
      <family val="1"/>
      <charset val="128"/>
    </font>
    <font>
      <sz val="14"/>
      <name val="ＭＳ ゴシック"/>
      <family val="3"/>
      <charset val="128"/>
    </font>
    <font>
      <sz val="8"/>
      <color rgb="FFFF0000"/>
      <name val="ＭＳ 明朝"/>
      <family val="1"/>
      <charset val="128"/>
    </font>
    <font>
      <b/>
      <sz val="16"/>
      <color indexed="10"/>
      <name val="MS P ゴシック"/>
      <family val="3"/>
      <charset val="128"/>
    </font>
    <font>
      <sz val="9"/>
      <color indexed="81"/>
      <name val="MS P ゴシック"/>
      <family val="3"/>
      <charset val="128"/>
    </font>
    <font>
      <sz val="11"/>
      <name val="HG創英角ｺﾞｼｯｸUB"/>
      <family val="3"/>
      <charset val="128"/>
    </font>
    <font>
      <b/>
      <sz val="10"/>
      <name val="ＭＳ 明朝"/>
      <family val="1"/>
      <charset val="128"/>
    </font>
    <font>
      <b/>
      <sz val="11"/>
      <name val="ＭＳ ゴシック"/>
      <family val="3"/>
      <charset val="128"/>
    </font>
    <font>
      <sz val="16"/>
      <color rgb="FFFF0000"/>
      <name val="HG創英角ﾎﾟｯﾌﾟ体"/>
      <family val="3"/>
      <charset val="128"/>
    </font>
    <font>
      <b/>
      <u/>
      <sz val="10"/>
      <name val="ＭＳ 明朝"/>
      <family val="1"/>
      <charset val="128"/>
    </font>
    <font>
      <sz val="11"/>
      <color rgb="FFFF0000"/>
      <name val="HG創英角ﾎﾟｯﾌﾟ体"/>
      <family val="3"/>
      <charset val="128"/>
    </font>
    <font>
      <sz val="11"/>
      <color theme="1"/>
      <name val="ＭＳ ゴシック"/>
      <family val="3"/>
      <charset val="128"/>
    </font>
    <font>
      <u/>
      <sz val="10"/>
      <color theme="10"/>
      <name val="明朝"/>
      <family val="1"/>
      <charset val="128"/>
    </font>
    <font>
      <b/>
      <sz val="12"/>
      <color rgb="FF000000"/>
      <name val="ＭＳ ゴシック"/>
      <family val="3"/>
      <charset val="128"/>
    </font>
    <font>
      <sz val="8"/>
      <color theme="1"/>
      <name val="ＭＳ Ｐゴシック"/>
      <family val="3"/>
      <charset val="128"/>
      <scheme val="minor"/>
    </font>
    <font>
      <sz val="12"/>
      <color indexed="8"/>
      <name val="ＭＳ Ｐゴシック"/>
      <family val="3"/>
      <charset val="128"/>
    </font>
    <font>
      <b/>
      <sz val="9"/>
      <color theme="1"/>
      <name val="ＭＳ Ｐゴシック"/>
      <family val="3"/>
      <charset val="128"/>
    </font>
    <font>
      <b/>
      <sz val="11"/>
      <color theme="1"/>
      <name val="ＭＳ Ｐゴシック"/>
      <family val="3"/>
      <charset val="128"/>
    </font>
    <font>
      <b/>
      <sz val="11"/>
      <color rgb="FF000000"/>
      <name val="ＭＳ Ｐゴシック"/>
      <family val="3"/>
      <charset val="128"/>
    </font>
    <font>
      <b/>
      <u/>
      <sz val="9"/>
      <color theme="1"/>
      <name val="ＭＳ Ｐゴシック"/>
      <family val="3"/>
      <charset val="128"/>
    </font>
    <font>
      <sz val="10"/>
      <name val="ＭＳ ゴシック"/>
      <family val="3"/>
      <charset val="128"/>
    </font>
    <font>
      <b/>
      <sz val="12"/>
      <name val="ＭＳ Ｐゴシック"/>
      <family val="3"/>
      <charset val="128"/>
      <scheme val="major"/>
    </font>
    <font>
      <sz val="14"/>
      <color indexed="10"/>
      <name val="MS P ゴシック"/>
      <family val="3"/>
      <charset val="128"/>
    </font>
    <font>
      <sz val="6"/>
      <name val="ＭＳ Ｐゴシック"/>
      <family val="2"/>
      <charset val="128"/>
      <scheme val="minor"/>
    </font>
    <font>
      <sz val="11"/>
      <color rgb="FFFF0000"/>
      <name val="HG創英角ｺﾞｼｯｸUB"/>
      <family val="3"/>
      <charset val="128"/>
    </font>
    <font>
      <b/>
      <u/>
      <sz val="10"/>
      <color rgb="FFFF0000"/>
      <name val="ＭＳ 明朝"/>
      <family val="1"/>
      <charset val="128"/>
    </font>
    <font>
      <u/>
      <sz val="11"/>
      <name val="HG創英角ｺﾞｼｯｸUB"/>
      <family val="3"/>
      <charset val="128"/>
    </font>
    <font>
      <u/>
      <sz val="8"/>
      <color theme="10"/>
      <name val="明朝"/>
      <family val="1"/>
      <charset val="128"/>
    </font>
    <font>
      <b/>
      <sz val="16"/>
      <name val="ＭＳ 明朝"/>
      <family val="1"/>
      <charset val="128"/>
    </font>
    <font>
      <sz val="11"/>
      <name val="ＭＳ Ｐゴシック"/>
      <family val="1"/>
      <charset val="128"/>
    </font>
    <font>
      <b/>
      <sz val="11"/>
      <name val="ＭＳ Ｐゴシック"/>
      <family val="1"/>
      <charset val="128"/>
    </font>
    <font>
      <b/>
      <sz val="11"/>
      <name val="ＭＳ Ｐゴシック"/>
      <family val="3"/>
      <charset val="128"/>
    </font>
    <font>
      <sz val="16"/>
      <name val="ＭＳ 明朝"/>
      <family val="1"/>
      <charset val="128"/>
    </font>
    <font>
      <b/>
      <sz val="12"/>
      <color rgb="FFFF0000"/>
      <name val="ＭＳ 明朝"/>
      <family val="1"/>
      <charset val="128"/>
    </font>
    <font>
      <b/>
      <sz val="16"/>
      <color rgb="FFFF0000"/>
      <name val="HG創英角ﾎﾟｯﾌﾟ体"/>
      <family val="3"/>
      <charset val="128"/>
    </font>
    <font>
      <sz val="14"/>
      <color rgb="FFFF0000"/>
      <name val="HG創英角ﾎﾟｯﾌﾟ体"/>
      <family val="3"/>
      <charset val="128"/>
    </font>
    <font>
      <sz val="12"/>
      <name val="ＭＳ ゴシック"/>
      <family val="3"/>
      <charset val="128"/>
    </font>
    <font>
      <sz val="10"/>
      <color rgb="FFFF0000"/>
      <name val="ＭＳ ゴシック"/>
      <family val="3"/>
      <charset val="128"/>
    </font>
    <font>
      <b/>
      <sz val="10"/>
      <color rgb="FFFF0000"/>
      <name val="ＭＳ ゴシック"/>
      <family val="3"/>
      <charset val="128"/>
    </font>
    <font>
      <sz val="11"/>
      <name val="HGS創英角ｺﾞｼｯｸUB"/>
      <family val="3"/>
      <charset val="128"/>
    </font>
    <font>
      <sz val="12"/>
      <name val="HGS創英角ｺﾞｼｯｸUB"/>
      <family val="3"/>
      <charset val="128"/>
    </font>
    <font>
      <u/>
      <sz val="11"/>
      <color theme="4"/>
      <name val="HGS創英角ｺﾞｼｯｸUB"/>
      <family val="3"/>
      <charset val="128"/>
    </font>
    <font>
      <sz val="12"/>
      <color theme="1"/>
      <name val="ＭＳ ゴシック"/>
      <family val="3"/>
      <charset val="128"/>
    </font>
    <font>
      <sz val="9"/>
      <color rgb="FFFF0000"/>
      <name val="HG創英角ﾎﾟｯﾌﾟ体"/>
      <family val="3"/>
      <charset val="128"/>
    </font>
    <font>
      <sz val="9"/>
      <name val="ＭＳ ゴシック"/>
      <family val="3"/>
      <charset val="128"/>
    </font>
    <font>
      <sz val="14"/>
      <color indexed="10"/>
      <name val="HGP創英角ﾎﾟｯﾌﾟ体"/>
      <family val="3"/>
      <charset val="128"/>
    </font>
  </fonts>
  <fills count="38">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right/>
      <top style="thin">
        <color indexed="64"/>
      </top>
      <bottom style="thin">
        <color indexed="64"/>
      </bottom>
      <diagonal/>
    </border>
    <border>
      <left/>
      <right style="thin">
        <color indexed="64"/>
      </right>
      <top/>
      <bottom/>
      <diagonal/>
    </border>
    <border>
      <left/>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rgb="FF000000"/>
      </right>
      <top/>
      <bottom style="thin">
        <color indexed="64"/>
      </bottom>
      <diagonal style="thin">
        <color indexed="64"/>
      </diagonal>
    </border>
    <border diagonalUp="1">
      <left style="thin">
        <color rgb="FF000000"/>
      </left>
      <right style="thin">
        <color rgb="FF000000"/>
      </right>
      <top/>
      <bottom style="thin">
        <color indexed="64"/>
      </bottom>
      <diagonal style="thin">
        <color indexed="64"/>
      </diagonal>
    </border>
    <border diagonalUp="1">
      <left style="thin">
        <color rgb="FF000000"/>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diagonal/>
    </border>
    <border>
      <left style="thick">
        <color rgb="FFFF3F3F"/>
      </left>
      <right style="thick">
        <color rgb="FFFF3F3F"/>
      </right>
      <top style="thick">
        <color rgb="FFFF3F3F"/>
      </top>
      <bottom style="thick">
        <color rgb="FFFF3F3F"/>
      </bottom>
      <diagonal/>
    </border>
    <border>
      <left style="thin">
        <color indexed="64"/>
      </left>
      <right style="medium">
        <color indexed="64"/>
      </right>
      <top style="thin">
        <color indexed="64"/>
      </top>
      <bottom style="thin">
        <color indexed="64"/>
      </bottom>
      <diagonal/>
    </border>
  </borders>
  <cellStyleXfs count="5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7" applyNumberFormat="0" applyAlignment="0" applyProtection="0">
      <alignment vertical="center"/>
    </xf>
    <xf numFmtId="0" fontId="10" fillId="27" borderId="0" applyNumberFormat="0" applyBorder="0" applyAlignment="0" applyProtection="0">
      <alignment vertical="center"/>
    </xf>
    <xf numFmtId="0" fontId="3" fillId="28" borderId="8" applyNumberFormat="0" applyFont="0" applyAlignment="0" applyProtection="0">
      <alignment vertical="center"/>
    </xf>
    <xf numFmtId="0" fontId="11" fillId="0" borderId="9" applyNumberFormat="0" applyFill="0" applyAlignment="0" applyProtection="0">
      <alignment vertical="center"/>
    </xf>
    <xf numFmtId="0" fontId="12" fillId="29" borderId="0" applyNumberFormat="0" applyBorder="0" applyAlignment="0" applyProtection="0">
      <alignment vertical="center"/>
    </xf>
    <xf numFmtId="0" fontId="13" fillId="30" borderId="10" applyNumberFormat="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30" borderId="15" applyNumberFormat="0" applyAlignment="0" applyProtection="0">
      <alignment vertical="center"/>
    </xf>
    <xf numFmtId="0" fontId="20" fillId="0" borderId="0" applyNumberFormat="0" applyFill="0" applyBorder="0" applyAlignment="0" applyProtection="0">
      <alignment vertical="center"/>
    </xf>
    <xf numFmtId="0" fontId="21" fillId="31" borderId="10"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2" borderId="0" applyNumberFormat="0" applyBorder="0" applyAlignment="0" applyProtection="0">
      <alignment vertical="center"/>
    </xf>
    <xf numFmtId="0" fontId="2" fillId="0" borderId="0">
      <alignment vertical="center"/>
    </xf>
    <xf numFmtId="0" fontId="24" fillId="0" borderId="0"/>
    <xf numFmtId="38" fontId="24" fillId="0" borderId="0" applyFont="0" applyFill="0" applyBorder="0" applyAlignment="0" applyProtection="0"/>
    <xf numFmtId="0" fontId="1" fillId="0" borderId="0">
      <alignment vertical="center"/>
    </xf>
    <xf numFmtId="38" fontId="3" fillId="0" borderId="0" applyFont="0" applyFill="0" applyBorder="0" applyAlignment="0" applyProtection="0">
      <alignment vertical="center"/>
    </xf>
    <xf numFmtId="0" fontId="41" fillId="0" borderId="0" applyNumberFormat="0" applyFill="0" applyBorder="0" applyAlignment="0" applyProtection="0"/>
    <xf numFmtId="0" fontId="44" fillId="0" borderId="0">
      <alignment vertical="center"/>
    </xf>
  </cellStyleXfs>
  <cellXfs count="806">
    <xf numFmtId="0" fontId="0" fillId="0" borderId="0" xfId="0"/>
    <xf numFmtId="0" fontId="26" fillId="0" borderId="0" xfId="0" applyFont="1" applyAlignment="1">
      <alignment vertical="center"/>
    </xf>
    <xf numFmtId="0" fontId="26" fillId="34" borderId="0" xfId="0" applyFont="1" applyFill="1" applyAlignment="1">
      <alignment horizontal="center" vertical="center"/>
    </xf>
    <xf numFmtId="0" fontId="26" fillId="34" borderId="0" xfId="0" applyFont="1" applyFill="1" applyAlignment="1">
      <alignment vertical="center"/>
    </xf>
    <xf numFmtId="0" fontId="26" fillId="33" borderId="1" xfId="0" applyFont="1" applyFill="1" applyBorder="1" applyAlignment="1">
      <alignment horizontal="center" vertical="center"/>
    </xf>
    <xf numFmtId="0" fontId="28" fillId="0" borderId="0" xfId="51" applyFont="1"/>
    <xf numFmtId="0" fontId="30" fillId="0" borderId="0" xfId="51" applyFont="1"/>
    <xf numFmtId="0" fontId="32" fillId="0" borderId="0" xfId="51" applyFont="1"/>
    <xf numFmtId="0" fontId="33" fillId="0" borderId="0" xfId="0" applyFont="1"/>
    <xf numFmtId="0" fontId="26" fillId="33" borderId="1" xfId="0" applyFont="1" applyFill="1" applyBorder="1" applyAlignment="1">
      <alignment horizontal="center" vertical="center" shrinkToFit="1"/>
    </xf>
    <xf numFmtId="0" fontId="25" fillId="34" borderId="0" xfId="0" applyFont="1" applyFill="1" applyAlignment="1">
      <alignment vertical="center"/>
    </xf>
    <xf numFmtId="0" fontId="34" fillId="0" borderId="0" xfId="51" applyFont="1"/>
    <xf numFmtId="0" fontId="34" fillId="0" borderId="0" xfId="51" applyFont="1" applyAlignment="1">
      <alignment vertical="center"/>
    </xf>
    <xf numFmtId="0" fontId="34" fillId="0" borderId="0" xfId="51" applyFont="1" applyAlignment="1">
      <alignment horizontal="right" vertical="center"/>
    </xf>
    <xf numFmtId="0" fontId="34" fillId="0" borderId="0" xfId="51" applyFont="1" applyAlignment="1">
      <alignment horizontal="right"/>
    </xf>
    <xf numFmtId="0" fontId="34" fillId="0" borderId="0" xfId="51" applyFont="1" applyAlignment="1">
      <alignment horizontal="center" vertical="center"/>
    </xf>
    <xf numFmtId="0" fontId="34" fillId="0" borderId="0" xfId="0" applyFont="1"/>
    <xf numFmtId="0" fontId="34" fillId="0" borderId="0" xfId="0" applyFont="1" applyAlignment="1">
      <alignment vertical="center"/>
    </xf>
    <xf numFmtId="0" fontId="35" fillId="0" borderId="0" xfId="0" applyFont="1"/>
    <xf numFmtId="176" fontId="34" fillId="0" borderId="0" xfId="51" applyNumberFormat="1" applyFont="1" applyAlignment="1">
      <alignment horizontal="right"/>
    </xf>
    <xf numFmtId="0" fontId="36" fillId="0" borderId="0" xfId="0" applyFont="1" applyAlignment="1">
      <alignment horizontal="justify" vertical="center"/>
    </xf>
    <xf numFmtId="0" fontId="26" fillId="0" borderId="0" xfId="0" applyFont="1" applyAlignment="1">
      <alignment horizontal="right" vertical="center"/>
    </xf>
    <xf numFmtId="0" fontId="36" fillId="0" borderId="24" xfId="0" applyFont="1" applyBorder="1" applyAlignment="1">
      <alignment horizontal="center" vertical="center"/>
    </xf>
    <xf numFmtId="0" fontId="36" fillId="0" borderId="24" xfId="0" applyFont="1" applyBorder="1" applyAlignment="1">
      <alignment horizontal="center" vertical="center" wrapText="1"/>
    </xf>
    <xf numFmtId="0" fontId="36" fillId="0" borderId="0" xfId="0" applyFont="1" applyAlignment="1">
      <alignment horizontal="left" vertical="center"/>
    </xf>
    <xf numFmtId="0" fontId="28" fillId="0" borderId="0" xfId="51" applyFont="1" applyAlignment="1">
      <alignment horizontal="center"/>
    </xf>
    <xf numFmtId="176" fontId="36" fillId="0" borderId="24" xfId="0" applyNumberFormat="1" applyFont="1" applyBorder="1" applyAlignment="1">
      <alignment horizontal="right" vertical="center"/>
    </xf>
    <xf numFmtId="0" fontId="28" fillId="0" borderId="4" xfId="51" applyFont="1" applyBorder="1" applyAlignment="1">
      <alignment horizontal="center"/>
    </xf>
    <xf numFmtId="0" fontId="28" fillId="0" borderId="16" xfId="51" applyFont="1" applyBorder="1" applyAlignment="1">
      <alignment horizontal="center"/>
    </xf>
    <xf numFmtId="0" fontId="28" fillId="0" borderId="20" xfId="51" applyFont="1" applyBorder="1" applyAlignment="1">
      <alignment horizontal="center"/>
    </xf>
    <xf numFmtId="0" fontId="28" fillId="0" borderId="18" xfId="51" applyFont="1" applyBorder="1" applyAlignment="1">
      <alignment horizontal="center"/>
    </xf>
    <xf numFmtId="0" fontId="28" fillId="0" borderId="2" xfId="51" applyFont="1" applyBorder="1" applyAlignment="1">
      <alignment horizontal="right"/>
    </xf>
    <xf numFmtId="0" fontId="28" fillId="0" borderId="5" xfId="51" applyFont="1" applyBorder="1" applyAlignment="1">
      <alignment horizontal="right"/>
    </xf>
    <xf numFmtId="0" fontId="28" fillId="0" borderId="4" xfId="51" applyFont="1" applyBorder="1" applyAlignment="1">
      <alignment horizontal="right"/>
    </xf>
    <xf numFmtId="0" fontId="28" fillId="0" borderId="2" xfId="51" applyFont="1" applyBorder="1" applyAlignment="1">
      <alignment horizontal="left" vertical="center" wrapText="1"/>
    </xf>
    <xf numFmtId="176" fontId="28" fillId="0" borderId="2" xfId="51" applyNumberFormat="1" applyFont="1" applyBorder="1" applyAlignment="1">
      <alignment horizontal="right" vertical="center"/>
    </xf>
    <xf numFmtId="176" fontId="28" fillId="0" borderId="5" xfId="51" applyNumberFormat="1" applyFont="1" applyBorder="1" applyAlignment="1">
      <alignment horizontal="right" vertical="center"/>
    </xf>
    <xf numFmtId="49" fontId="28" fillId="0" borderId="2" xfId="51" applyNumberFormat="1" applyFont="1" applyBorder="1" applyAlignment="1">
      <alignment horizontal="center" vertical="center"/>
    </xf>
    <xf numFmtId="176" fontId="28" fillId="0" borderId="26" xfId="51" applyNumberFormat="1" applyFont="1" applyBorder="1" applyAlignment="1">
      <alignment horizontal="right" vertical="center"/>
    </xf>
    <xf numFmtId="0" fontId="25" fillId="0" borderId="0" xfId="51" applyFont="1"/>
    <xf numFmtId="0" fontId="25" fillId="0" borderId="0" xfId="51" applyFont="1" applyAlignment="1">
      <alignment vertical="top"/>
    </xf>
    <xf numFmtId="0" fontId="0" fillId="0" borderId="0" xfId="0" applyAlignment="1">
      <alignment vertical="center"/>
    </xf>
    <xf numFmtId="0" fontId="26" fillId="33" borderId="23" xfId="0" applyFont="1" applyFill="1" applyBorder="1" applyAlignment="1">
      <alignment horizontal="center" vertical="center" wrapText="1"/>
    </xf>
    <xf numFmtId="0" fontId="26" fillId="33" borderId="1" xfId="0" applyFont="1" applyFill="1" applyBorder="1" applyAlignment="1">
      <alignment horizontal="center" vertical="center" wrapText="1" shrinkToFit="1"/>
    </xf>
    <xf numFmtId="0" fontId="26" fillId="33" borderId="1" xfId="0" applyFont="1" applyFill="1" applyBorder="1" applyAlignment="1">
      <alignment horizontal="center" vertical="center" wrapText="1"/>
    </xf>
    <xf numFmtId="0" fontId="25" fillId="34" borderId="0" xfId="0" applyFont="1" applyFill="1" applyAlignment="1">
      <alignment horizontal="right" vertical="center"/>
    </xf>
    <xf numFmtId="0" fontId="28" fillId="0" borderId="0" xfId="51" applyFont="1" applyAlignment="1">
      <alignment horizontal="left"/>
    </xf>
    <xf numFmtId="0" fontId="28" fillId="0" borderId="4" xfId="51" applyFont="1" applyBorder="1" applyAlignment="1">
      <alignment horizontal="center" vertical="center"/>
    </xf>
    <xf numFmtId="0" fontId="28" fillId="0" borderId="2" xfId="51" applyFont="1" applyBorder="1" applyAlignment="1">
      <alignment horizontal="center" vertical="center"/>
    </xf>
    <xf numFmtId="0" fontId="30" fillId="0" borderId="0" xfId="0" applyFont="1"/>
    <xf numFmtId="0" fontId="26" fillId="34" borderId="16" xfId="0" applyFont="1" applyFill="1" applyBorder="1" applyAlignment="1">
      <alignment vertical="center" wrapText="1" shrinkToFit="1"/>
    </xf>
    <xf numFmtId="0" fontId="26" fillId="34" borderId="16" xfId="0" applyFont="1" applyFill="1" applyBorder="1" applyAlignment="1">
      <alignment vertical="center"/>
    </xf>
    <xf numFmtId="0" fontId="34" fillId="35" borderId="0" xfId="51" applyFont="1" applyFill="1" applyAlignment="1">
      <alignment vertical="center"/>
    </xf>
    <xf numFmtId="176" fontId="26" fillId="34" borderId="1" xfId="0" applyNumberFormat="1" applyFont="1" applyFill="1" applyBorder="1" applyAlignment="1">
      <alignment horizontal="right" vertical="center"/>
    </xf>
    <xf numFmtId="176" fontId="26" fillId="34" borderId="25" xfId="0" applyNumberFormat="1" applyFont="1" applyFill="1" applyBorder="1" applyAlignment="1">
      <alignment horizontal="right" vertical="center"/>
    </xf>
    <xf numFmtId="0" fontId="42" fillId="0" borderId="0" xfId="0" applyFont="1"/>
    <xf numFmtId="0" fontId="43" fillId="0" borderId="0" xfId="0" applyFont="1"/>
    <xf numFmtId="0" fontId="28" fillId="0" borderId="0" xfId="0" applyFont="1"/>
    <xf numFmtId="0" fontId="34" fillId="0" borderId="0" xfId="51" applyFont="1" applyAlignment="1">
      <alignment horizontal="left" vertical="center"/>
    </xf>
    <xf numFmtId="0" fontId="34" fillId="0" borderId="4" xfId="51" applyFont="1" applyBorder="1" applyAlignment="1">
      <alignment horizontal="center"/>
    </xf>
    <xf numFmtId="0" fontId="34" fillId="0" borderId="20" xfId="51" applyFont="1" applyBorder="1" applyAlignment="1">
      <alignment horizontal="center"/>
    </xf>
    <xf numFmtId="0" fontId="34" fillId="0" borderId="20" xfId="51" applyFont="1" applyBorder="1"/>
    <xf numFmtId="0" fontId="34" fillId="0" borderId="2" xfId="51" applyFont="1" applyBorder="1" applyAlignment="1">
      <alignment horizontal="right"/>
    </xf>
    <xf numFmtId="176" fontId="28" fillId="0" borderId="1" xfId="51" applyNumberFormat="1" applyFont="1" applyBorder="1" applyAlignment="1">
      <alignment horizontal="right" vertical="center"/>
    </xf>
    <xf numFmtId="0" fontId="32" fillId="0" borderId="0" xfId="51" quotePrefix="1" applyFont="1" applyAlignment="1">
      <alignment vertical="center"/>
    </xf>
    <xf numFmtId="0" fontId="32" fillId="0" borderId="0" xfId="51" applyFont="1" applyAlignment="1">
      <alignment vertical="center"/>
    </xf>
    <xf numFmtId="0" fontId="34" fillId="0" borderId="0" xfId="51" applyFont="1" applyAlignment="1" applyProtection="1">
      <alignment wrapText="1"/>
      <protection locked="0"/>
    </xf>
    <xf numFmtId="0" fontId="45" fillId="0" borderId="0" xfId="56" applyFont="1">
      <alignment vertical="center"/>
    </xf>
    <xf numFmtId="0" fontId="46" fillId="0" borderId="0" xfId="56" applyFont="1">
      <alignment vertical="center"/>
    </xf>
    <xf numFmtId="0" fontId="49" fillId="0" borderId="0" xfId="56" applyFont="1">
      <alignment vertical="center"/>
    </xf>
    <xf numFmtId="0" fontId="24" fillId="0" borderId="0" xfId="56" applyFont="1">
      <alignment vertical="center"/>
    </xf>
    <xf numFmtId="0" fontId="48" fillId="0" borderId="0" xfId="56" applyFont="1" applyAlignment="1">
      <alignment horizontal="right" vertical="center" wrapText="1"/>
    </xf>
    <xf numFmtId="0" fontId="45" fillId="0" borderId="18" xfId="56" applyFont="1" applyBorder="1" applyAlignment="1">
      <alignment vertical="center" wrapText="1"/>
    </xf>
    <xf numFmtId="0" fontId="45" fillId="0" borderId="0" xfId="56" applyFont="1" applyAlignment="1">
      <alignment vertical="center" wrapText="1"/>
    </xf>
    <xf numFmtId="0" fontId="45" fillId="0" borderId="5" xfId="56" applyFont="1" applyBorder="1" applyAlignment="1">
      <alignment vertical="center" wrapText="1"/>
    </xf>
    <xf numFmtId="0" fontId="45" fillId="0" borderId="30" xfId="56" applyFont="1" applyBorder="1" applyAlignment="1">
      <alignment vertical="center" wrapText="1"/>
    </xf>
    <xf numFmtId="0" fontId="45" fillId="0" borderId="6" xfId="56" applyFont="1" applyBorder="1" applyAlignment="1">
      <alignment horizontal="right" vertical="center" wrapText="1"/>
    </xf>
    <xf numFmtId="0" fontId="45" fillId="0" borderId="17" xfId="56" applyFont="1" applyBorder="1" applyAlignment="1">
      <alignment horizontal="center" vertical="center" wrapText="1"/>
    </xf>
    <xf numFmtId="0" fontId="45" fillId="0" borderId="17" xfId="56" applyFont="1" applyBorder="1" applyAlignment="1">
      <alignment vertical="center" wrapText="1"/>
    </xf>
    <xf numFmtId="0" fontId="45" fillId="0" borderId="1" xfId="56" applyFont="1" applyBorder="1" applyAlignment="1">
      <alignment horizontal="center" vertical="center" wrapText="1"/>
    </xf>
    <xf numFmtId="0" fontId="45" fillId="0" borderId="3" xfId="56" applyFont="1" applyBorder="1" applyAlignment="1">
      <alignment horizontal="center" vertical="center" wrapText="1"/>
    </xf>
    <xf numFmtId="0" fontId="45" fillId="0" borderId="4" xfId="56" applyFont="1" applyBorder="1" applyAlignment="1">
      <alignment vertical="center" wrapText="1"/>
    </xf>
    <xf numFmtId="0" fontId="45" fillId="0" borderId="20" xfId="56" applyFont="1" applyBorder="1" applyAlignment="1">
      <alignment horizontal="right" vertical="top" wrapText="1"/>
    </xf>
    <xf numFmtId="178" fontId="45" fillId="0" borderId="20" xfId="56" applyNumberFormat="1" applyFont="1" applyBorder="1" applyAlignment="1">
      <alignment vertical="center" wrapText="1"/>
    </xf>
    <xf numFmtId="0" fontId="45" fillId="0" borderId="20" xfId="56" applyFont="1" applyBorder="1" applyAlignment="1">
      <alignment horizontal="center" vertical="center" textRotation="255" wrapText="1"/>
    </xf>
    <xf numFmtId="0" fontId="48" fillId="0" borderId="2" xfId="56" applyFont="1" applyBorder="1" applyAlignment="1">
      <alignment vertical="center" wrapText="1"/>
    </xf>
    <xf numFmtId="0" fontId="45" fillId="0" borderId="1" xfId="56" applyFont="1" applyBorder="1" applyAlignment="1">
      <alignment vertical="center" wrapText="1"/>
    </xf>
    <xf numFmtId="0" fontId="45" fillId="0" borderId="28" xfId="56" applyFont="1" applyBorder="1" applyAlignment="1">
      <alignment vertical="center" wrapText="1"/>
    </xf>
    <xf numFmtId="0" fontId="45" fillId="0" borderId="4" xfId="56" applyFont="1" applyBorder="1" applyAlignment="1">
      <alignment horizontal="right" vertical="top" wrapText="1"/>
    </xf>
    <xf numFmtId="0" fontId="45" fillId="0" borderId="28" xfId="56" applyFont="1" applyBorder="1" applyAlignment="1">
      <alignment horizontal="center" vertical="center" textRotation="255" wrapText="1"/>
    </xf>
    <xf numFmtId="0" fontId="48" fillId="0" borderId="1" xfId="56" applyFont="1" applyBorder="1" applyAlignment="1">
      <alignment vertical="center" wrapText="1"/>
    </xf>
    <xf numFmtId="0" fontId="48" fillId="0" borderId="29" xfId="56" applyFont="1" applyBorder="1" applyAlignment="1">
      <alignment vertical="center" wrapText="1"/>
    </xf>
    <xf numFmtId="0" fontId="48" fillId="0" borderId="5" xfId="56" applyFont="1" applyBorder="1" applyAlignment="1">
      <alignment vertical="center" wrapText="1"/>
    </xf>
    <xf numFmtId="0" fontId="48" fillId="0" borderId="30" xfId="56" applyFont="1" applyBorder="1" applyAlignment="1">
      <alignment vertical="center" wrapText="1"/>
    </xf>
    <xf numFmtId="0" fontId="48" fillId="0" borderId="29" xfId="56" applyFont="1" applyBorder="1" applyAlignment="1">
      <alignment horizontal="center" vertical="center" wrapText="1"/>
    </xf>
    <xf numFmtId="0" fontId="48" fillId="0" borderId="5" xfId="56" applyFont="1" applyBorder="1" applyAlignment="1">
      <alignment horizontal="center" vertical="center" wrapText="1"/>
    </xf>
    <xf numFmtId="0" fontId="48" fillId="0" borderId="30" xfId="56" applyFont="1" applyBorder="1" applyAlignment="1">
      <alignment horizontal="center" vertical="center" wrapText="1"/>
    </xf>
    <xf numFmtId="0" fontId="48" fillId="0" borderId="0" xfId="56" applyFont="1">
      <alignment vertical="center"/>
    </xf>
    <xf numFmtId="49" fontId="48" fillId="0" borderId="0" xfId="56" applyNumberFormat="1" applyFont="1">
      <alignment vertical="center"/>
    </xf>
    <xf numFmtId="0" fontId="48" fillId="0" borderId="0" xfId="56" applyFont="1" applyAlignment="1">
      <alignment vertical="center" wrapText="1"/>
    </xf>
    <xf numFmtId="0" fontId="46" fillId="0" borderId="0" xfId="56" applyFont="1" applyAlignment="1">
      <alignment vertical="top" wrapText="1"/>
    </xf>
    <xf numFmtId="0" fontId="55" fillId="0" borderId="0" xfId="51" applyFont="1" applyAlignment="1">
      <alignment vertical="center"/>
    </xf>
    <xf numFmtId="0" fontId="55" fillId="0" borderId="0" xfId="51" applyFont="1" applyAlignment="1">
      <alignment horizontal="left" vertical="center"/>
    </xf>
    <xf numFmtId="0" fontId="55" fillId="0" borderId="34" xfId="51" applyFont="1" applyBorder="1" applyAlignment="1">
      <alignment horizontal="distributed" vertical="center" justifyLastLine="1"/>
    </xf>
    <xf numFmtId="0" fontId="55" fillId="0" borderId="35" xfId="51" applyFont="1" applyBorder="1" applyAlignment="1">
      <alignment horizontal="distributed" vertical="center" justifyLastLine="1"/>
    </xf>
    <xf numFmtId="0" fontId="55" fillId="0" borderId="47" xfId="51" applyFont="1" applyBorder="1" applyAlignment="1">
      <alignment horizontal="distributed" vertical="center" justifyLastLine="1"/>
    </xf>
    <xf numFmtId="0" fontId="55" fillId="0" borderId="48" xfId="51" applyFont="1" applyBorder="1" applyAlignment="1">
      <alignment horizontal="distributed" vertical="center" justifyLastLine="1"/>
    </xf>
    <xf numFmtId="0" fontId="55" fillId="0" borderId="49" xfId="51" applyFont="1" applyBorder="1" applyAlignment="1">
      <alignment vertical="center"/>
    </xf>
    <xf numFmtId="0" fontId="55" fillId="0" borderId="20" xfId="51" applyFont="1" applyBorder="1" applyAlignment="1">
      <alignment vertical="center"/>
    </xf>
    <xf numFmtId="0" fontId="55" fillId="0" borderId="21" xfId="51" applyFont="1" applyBorder="1" applyAlignment="1">
      <alignment horizontal="right" vertical="center"/>
    </xf>
    <xf numFmtId="38" fontId="55" fillId="0" borderId="21" xfId="52" applyFont="1" applyFill="1" applyBorder="1" applyAlignment="1">
      <alignment horizontal="right" vertical="center"/>
    </xf>
    <xf numFmtId="0" fontId="55" fillId="0" borderId="50" xfId="51" applyFont="1" applyBorder="1" applyAlignment="1">
      <alignment vertical="center"/>
    </xf>
    <xf numFmtId="38" fontId="55" fillId="0" borderId="28" xfId="52" applyFont="1" applyFill="1" applyBorder="1" applyAlignment="1">
      <alignment vertical="center"/>
    </xf>
    <xf numFmtId="0" fontId="55" fillId="0" borderId="28" xfId="51" applyFont="1" applyBorder="1" applyAlignment="1">
      <alignment horizontal="right" vertical="center"/>
    </xf>
    <xf numFmtId="38" fontId="55" fillId="0" borderId="28" xfId="52" applyFont="1" applyFill="1" applyBorder="1" applyAlignment="1">
      <alignment horizontal="right" vertical="center"/>
    </xf>
    <xf numFmtId="0" fontId="57" fillId="0" borderId="0" xfId="51" applyFont="1" applyAlignment="1">
      <alignment vertical="center"/>
    </xf>
    <xf numFmtId="0" fontId="26" fillId="0" borderId="0" xfId="51" applyFont="1"/>
    <xf numFmtId="0" fontId="59" fillId="0" borderId="0" xfId="51" applyFont="1" applyAlignment="1">
      <alignment horizontal="right"/>
    </xf>
    <xf numFmtId="0" fontId="61" fillId="0" borderId="0" xfId="51" applyFont="1" applyAlignment="1">
      <alignment vertical="center"/>
    </xf>
    <xf numFmtId="0" fontId="64" fillId="33" borderId="1" xfId="0" applyFont="1" applyFill="1" applyBorder="1" applyAlignment="1">
      <alignment horizontal="center" vertical="center" wrapText="1" shrinkToFit="1"/>
    </xf>
    <xf numFmtId="0" fontId="28" fillId="33" borderId="1" xfId="0" applyFont="1" applyFill="1" applyBorder="1" applyAlignment="1">
      <alignment horizontal="center" vertical="center" wrapText="1" shrinkToFit="1"/>
    </xf>
    <xf numFmtId="0" fontId="26" fillId="33" borderId="6" xfId="0" applyFont="1" applyFill="1" applyBorder="1" applyAlignment="1">
      <alignment horizontal="center" vertical="center" wrapText="1"/>
    </xf>
    <xf numFmtId="0" fontId="26" fillId="33" borderId="17" xfId="0" applyFont="1" applyFill="1" applyBorder="1" applyAlignment="1">
      <alignment horizontal="center" vertical="center" wrapText="1"/>
    </xf>
    <xf numFmtId="0" fontId="25" fillId="34" borderId="0" xfId="0" applyFont="1" applyFill="1" applyAlignment="1">
      <alignment horizontal="left" vertical="center"/>
    </xf>
    <xf numFmtId="0" fontId="29" fillId="34" borderId="0" xfId="0" applyFont="1" applyFill="1" applyAlignment="1">
      <alignment horizontal="center" vertical="center"/>
    </xf>
    <xf numFmtId="0" fontId="26" fillId="34" borderId="0" xfId="0" applyFont="1" applyFill="1" applyAlignment="1">
      <alignment horizontal="left" vertical="center"/>
    </xf>
    <xf numFmtId="0" fontId="26" fillId="0" borderId="0" xfId="0" applyFont="1" applyAlignment="1">
      <alignment horizontal="center" vertical="center"/>
    </xf>
    <xf numFmtId="0" fontId="66" fillId="0" borderId="0" xfId="0" applyFont="1"/>
    <xf numFmtId="0" fontId="26" fillId="34" borderId="17" xfId="0" applyFont="1" applyFill="1" applyBorder="1" applyAlignment="1">
      <alignment horizontal="left"/>
    </xf>
    <xf numFmtId="0" fontId="25" fillId="34" borderId="17" xfId="0" applyFont="1" applyFill="1" applyBorder="1" applyAlignment="1">
      <alignment horizontal="center" vertical="center"/>
    </xf>
    <xf numFmtId="0" fontId="69" fillId="0" borderId="28"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8" fillId="0" borderId="0" xfId="0" applyFont="1" applyAlignment="1">
      <alignment horizontal="center"/>
    </xf>
    <xf numFmtId="0" fontId="26" fillId="0" borderId="0" xfId="0" applyFont="1" applyAlignment="1">
      <alignment vertical="center" wrapText="1"/>
    </xf>
    <xf numFmtId="0" fontId="26" fillId="0" borderId="0" xfId="0" applyFont="1" applyAlignment="1">
      <alignment horizontal="center" vertical="center" wrapText="1"/>
    </xf>
    <xf numFmtId="0" fontId="70" fillId="0" borderId="0" xfId="0" applyFont="1" applyAlignment="1">
      <alignment horizontal="left" vertical="center"/>
    </xf>
    <xf numFmtId="0" fontId="26" fillId="0" borderId="0" xfId="0" applyFont="1" applyAlignment="1">
      <alignment horizontal="left" vertical="center" wrapText="1"/>
    </xf>
    <xf numFmtId="0" fontId="27" fillId="0" borderId="0" xfId="0" applyFont="1" applyAlignment="1">
      <alignment horizontal="left" vertical="center"/>
    </xf>
    <xf numFmtId="0" fontId="26" fillId="0" borderId="5" xfId="0" applyFont="1" applyBorder="1" applyAlignment="1">
      <alignment horizontal="center" vertical="center"/>
    </xf>
    <xf numFmtId="0" fontId="71" fillId="33" borderId="1" xfId="0" applyFont="1" applyFill="1" applyBorder="1" applyAlignment="1">
      <alignment horizontal="center" vertical="center" wrapText="1" shrinkToFit="1"/>
    </xf>
    <xf numFmtId="0" fontId="26" fillId="0" borderId="1" xfId="0" applyFont="1" applyBorder="1" applyAlignment="1">
      <alignment horizontal="left" vertical="center" wrapText="1"/>
    </xf>
    <xf numFmtId="0" fontId="26" fillId="0" borderId="6" xfId="0" applyFont="1" applyBorder="1" applyAlignment="1" applyProtection="1">
      <alignment vertical="center"/>
      <protection locked="0"/>
    </xf>
    <xf numFmtId="0" fontId="26" fillId="0" borderId="3" xfId="0" applyFont="1" applyBorder="1" applyAlignment="1" applyProtection="1">
      <alignment vertical="center"/>
      <protection locked="0"/>
    </xf>
    <xf numFmtId="0" fontId="26" fillId="0" borderId="17" xfId="0" applyFont="1" applyBorder="1" applyAlignment="1" applyProtection="1">
      <alignment horizontal="center" vertical="center"/>
      <protection locked="0"/>
    </xf>
    <xf numFmtId="0" fontId="26" fillId="0" borderId="17" xfId="0" applyFont="1" applyBorder="1" applyAlignment="1" applyProtection="1">
      <alignment vertical="center"/>
      <protection locked="0"/>
    </xf>
    <xf numFmtId="0" fontId="26" fillId="0" borderId="3" xfId="0" applyFont="1" applyBorder="1" applyAlignment="1" applyProtection="1">
      <alignment horizontal="center" vertical="center"/>
      <protection locked="0"/>
    </xf>
    <xf numFmtId="0" fontId="73" fillId="28" borderId="1" xfId="0" applyFont="1" applyFill="1" applyBorder="1" applyAlignment="1">
      <alignment horizontal="center" vertical="center"/>
    </xf>
    <xf numFmtId="176" fontId="26" fillId="0" borderId="1" xfId="0" applyNumberFormat="1" applyFont="1" applyBorder="1" applyAlignment="1">
      <alignment horizontal="right" vertical="center"/>
    </xf>
    <xf numFmtId="176" fontId="26" fillId="28" borderId="1" xfId="0" applyNumberFormat="1" applyFont="1" applyFill="1" applyBorder="1" applyAlignment="1">
      <alignment horizontal="right" vertical="center"/>
    </xf>
    <xf numFmtId="180" fontId="38" fillId="28" borderId="6" xfId="0" applyNumberFormat="1" applyFont="1" applyFill="1" applyBorder="1" applyAlignment="1">
      <alignment horizontal="center" vertical="center" wrapText="1"/>
    </xf>
    <xf numFmtId="0" fontId="26" fillId="28" borderId="17" xfId="0" applyFont="1" applyFill="1" applyBorder="1" applyAlignment="1">
      <alignment horizontal="center" vertical="center" wrapText="1"/>
    </xf>
    <xf numFmtId="180" fontId="38" fillId="28" borderId="17" xfId="0" applyNumberFormat="1" applyFont="1" applyFill="1" applyBorder="1" applyAlignment="1">
      <alignment horizontal="center" vertical="center" wrapText="1"/>
    </xf>
    <xf numFmtId="0" fontId="26" fillId="34" borderId="21" xfId="0" applyFont="1" applyFill="1" applyBorder="1" applyAlignment="1">
      <alignment vertical="center"/>
    </xf>
    <xf numFmtId="176" fontId="26" fillId="0" borderId="0" xfId="0" applyNumberFormat="1" applyFont="1" applyAlignment="1">
      <alignment horizontal="right" vertical="center" wrapText="1"/>
    </xf>
    <xf numFmtId="0" fontId="26" fillId="0" borderId="0" xfId="0" applyFont="1" applyAlignment="1" applyProtection="1">
      <alignment horizontal="center" vertical="center"/>
      <protection locked="0"/>
    </xf>
    <xf numFmtId="0" fontId="26" fillId="0" borderId="28" xfId="0" applyFont="1" applyBorder="1" applyAlignment="1">
      <alignment horizontal="left" vertical="center" wrapText="1" shrinkToFit="1"/>
    </xf>
    <xf numFmtId="0" fontId="26" fillId="0" borderId="0" xfId="0" applyFont="1" applyAlignment="1">
      <alignment horizontal="left" vertical="center" wrapText="1" shrinkToFit="1"/>
    </xf>
    <xf numFmtId="0" fontId="26" fillId="0" borderId="20" xfId="0" applyFont="1" applyBorder="1" applyAlignment="1">
      <alignment horizontal="left" vertical="center" wrapText="1" shrinkToFit="1"/>
    </xf>
    <xf numFmtId="176" fontId="26" fillId="0" borderId="20" xfId="0" applyNumberFormat="1" applyFont="1" applyBorder="1" applyAlignment="1">
      <alignment horizontal="right" vertical="center" wrapText="1"/>
    </xf>
    <xf numFmtId="0" fontId="26" fillId="0" borderId="28"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7" fillId="0" borderId="28" xfId="0" applyFont="1" applyBorder="1" applyAlignment="1">
      <alignment horizontal="left" vertical="center"/>
    </xf>
    <xf numFmtId="0" fontId="26" fillId="0" borderId="2" xfId="0" applyFont="1" applyBorder="1" applyAlignment="1">
      <alignment horizontal="left" vertical="center" wrapText="1"/>
    </xf>
    <xf numFmtId="0" fontId="26" fillId="0" borderId="29" xfId="0" applyFont="1" applyBorder="1" applyAlignment="1" applyProtection="1">
      <alignment vertical="center"/>
      <protection locked="0"/>
    </xf>
    <xf numFmtId="0" fontId="26" fillId="0" borderId="30" xfId="0" applyFont="1" applyBorder="1" applyAlignment="1" applyProtection="1">
      <alignment vertical="center"/>
      <protection locked="0"/>
    </xf>
    <xf numFmtId="0" fontId="26" fillId="0" borderId="5"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33" borderId="17" xfId="0" applyFont="1" applyFill="1" applyBorder="1" applyAlignment="1" applyProtection="1">
      <alignment horizontal="center" vertical="center"/>
      <protection locked="0"/>
    </xf>
    <xf numFmtId="176" fontId="26" fillId="34" borderId="0" xfId="0" applyNumberFormat="1" applyFont="1" applyFill="1" applyAlignment="1">
      <alignment horizontal="right" vertical="center" wrapText="1"/>
    </xf>
    <xf numFmtId="0" fontId="26" fillId="28" borderId="1" xfId="0" applyFont="1" applyFill="1" applyBorder="1" applyAlignment="1">
      <alignment horizontal="center" vertical="center" wrapText="1" shrinkToFit="1"/>
    </xf>
    <xf numFmtId="0" fontId="26" fillId="0" borderId="17" xfId="0" applyFont="1" applyBorder="1" applyAlignment="1">
      <alignment horizontal="left" vertical="center"/>
    </xf>
    <xf numFmtId="0" fontId="26" fillId="0" borderId="17" xfId="0" applyFont="1" applyBorder="1" applyAlignment="1">
      <alignment horizontal="left" vertical="center" wrapText="1" shrinkToFit="1"/>
    </xf>
    <xf numFmtId="0" fontId="63" fillId="0" borderId="20" xfId="0" applyFont="1" applyBorder="1" applyAlignment="1">
      <alignment horizontal="left" vertical="center"/>
    </xf>
    <xf numFmtId="0" fontId="26" fillId="0" borderId="2" xfId="0" applyFont="1" applyBorder="1" applyAlignment="1">
      <alignment horizontal="left" vertical="center" wrapText="1" shrinkToFit="1"/>
    </xf>
    <xf numFmtId="176" fontId="26" fillId="0" borderId="2" xfId="0" applyNumberFormat="1" applyFont="1" applyBorder="1" applyAlignment="1">
      <alignment horizontal="right" vertical="center" wrapText="1"/>
    </xf>
    <xf numFmtId="0" fontId="26" fillId="0" borderId="29" xfId="0" applyFont="1" applyBorder="1" applyAlignment="1" applyProtection="1">
      <alignment horizontal="center" vertical="center"/>
      <protection locked="0"/>
    </xf>
    <xf numFmtId="0" fontId="26" fillId="0" borderId="28" xfId="0" applyFont="1" applyBorder="1" applyAlignment="1">
      <alignment horizontal="right" vertical="center" shrinkToFit="1"/>
    </xf>
    <xf numFmtId="0" fontId="26" fillId="0" borderId="0" xfId="0" applyFont="1" applyAlignment="1">
      <alignment horizontal="left" vertical="center" shrinkToFit="1"/>
    </xf>
    <xf numFmtId="0" fontId="26" fillId="0" borderId="20" xfId="0" applyFont="1" applyBorder="1" applyAlignment="1">
      <alignment horizontal="left" vertical="center" shrinkToFit="1"/>
    </xf>
    <xf numFmtId="0" fontId="26" fillId="0" borderId="28" xfId="0" applyFont="1"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176" fontId="56" fillId="34" borderId="0" xfId="0" applyNumberFormat="1" applyFont="1" applyFill="1" applyAlignment="1">
      <alignment horizontal="left" vertical="center"/>
    </xf>
    <xf numFmtId="0" fontId="26" fillId="0" borderId="28" xfId="0" applyFont="1" applyBorder="1" applyAlignment="1">
      <alignment vertical="center"/>
    </xf>
    <xf numFmtId="0" fontId="26" fillId="0" borderId="20" xfId="0" applyFont="1" applyBorder="1" applyAlignment="1">
      <alignment vertical="center"/>
    </xf>
    <xf numFmtId="0" fontId="26" fillId="0" borderId="54" xfId="0" applyFont="1" applyBorder="1" applyAlignment="1" applyProtection="1">
      <alignment vertical="center"/>
      <protection locked="0"/>
    </xf>
    <xf numFmtId="0" fontId="26" fillId="0" borderId="55" xfId="0" applyFont="1" applyBorder="1" applyAlignment="1" applyProtection="1">
      <alignment vertical="center"/>
      <protection locked="0"/>
    </xf>
    <xf numFmtId="0" fontId="26" fillId="0" borderId="31" xfId="0" applyFont="1" applyBorder="1" applyAlignment="1" applyProtection="1">
      <alignment horizontal="center" vertical="center"/>
      <protection locked="0"/>
    </xf>
    <xf numFmtId="0" fontId="26" fillId="0" borderId="31" xfId="0" applyFont="1" applyBorder="1" applyAlignment="1" applyProtection="1">
      <alignment vertical="center"/>
      <protection locked="0"/>
    </xf>
    <xf numFmtId="0" fontId="26" fillId="0" borderId="55" xfId="0" applyFont="1" applyBorder="1" applyAlignment="1" applyProtection="1">
      <alignment horizontal="center" vertical="center"/>
      <protection locked="0"/>
    </xf>
    <xf numFmtId="0" fontId="25" fillId="34" borderId="56" xfId="0" applyFont="1" applyFill="1" applyBorder="1" applyAlignment="1">
      <alignment vertical="center" shrinkToFit="1"/>
    </xf>
    <xf numFmtId="0" fontId="25" fillId="34" borderId="43" xfId="0" applyFont="1" applyFill="1" applyBorder="1" applyAlignment="1">
      <alignment vertical="center" shrinkToFit="1"/>
    </xf>
    <xf numFmtId="0" fontId="26" fillId="33" borderId="57" xfId="0" applyFont="1" applyFill="1" applyBorder="1" applyAlignment="1">
      <alignment horizontal="center" vertical="center" wrapText="1"/>
    </xf>
    <xf numFmtId="0" fontId="26" fillId="33" borderId="45" xfId="0" applyFont="1" applyFill="1" applyBorder="1" applyAlignment="1">
      <alignment horizontal="center" vertical="center" wrapText="1" shrinkToFit="1"/>
    </xf>
    <xf numFmtId="0" fontId="25" fillId="34" borderId="58" xfId="0" applyFont="1" applyFill="1" applyBorder="1" applyAlignment="1">
      <alignment vertical="center" shrinkToFit="1"/>
    </xf>
    <xf numFmtId="0" fontId="25" fillId="34" borderId="59" xfId="0" applyFont="1" applyFill="1" applyBorder="1" applyAlignment="1">
      <alignment vertical="center"/>
    </xf>
    <xf numFmtId="0" fontId="25" fillId="34" borderId="59" xfId="0" applyFont="1" applyFill="1" applyBorder="1" applyAlignment="1">
      <alignment vertical="center" shrinkToFit="1"/>
    </xf>
    <xf numFmtId="176" fontId="26" fillId="34" borderId="46" xfId="0" applyNumberFormat="1" applyFont="1" applyFill="1" applyBorder="1" applyAlignment="1">
      <alignment horizontal="right" vertical="center"/>
    </xf>
    <xf numFmtId="176" fontId="26" fillId="34" borderId="60" xfId="0" applyNumberFormat="1" applyFont="1" applyFill="1" applyBorder="1" applyAlignment="1">
      <alignment horizontal="right" vertical="center"/>
    </xf>
    <xf numFmtId="176" fontId="26" fillId="34" borderId="61" xfId="0" applyNumberFormat="1" applyFont="1" applyFill="1" applyBorder="1" applyAlignment="1">
      <alignment horizontal="right" vertical="center"/>
    </xf>
    <xf numFmtId="0" fontId="31" fillId="0" borderId="0" xfId="0" applyFont="1" applyAlignment="1">
      <alignment wrapText="1"/>
    </xf>
    <xf numFmtId="0" fontId="31" fillId="0" borderId="0" xfId="0" applyFont="1" applyAlignment="1">
      <alignment horizontal="center" wrapText="1"/>
    </xf>
    <xf numFmtId="0" fontId="70" fillId="34" borderId="0" xfId="0" applyFont="1" applyFill="1" applyAlignment="1">
      <alignment horizontal="left" vertical="center"/>
    </xf>
    <xf numFmtId="0" fontId="31" fillId="0" borderId="0" xfId="0" applyFont="1" applyAlignment="1">
      <alignment horizontal="left" wrapText="1"/>
    </xf>
    <xf numFmtId="0" fontId="27" fillId="0" borderId="6" xfId="0" applyFont="1" applyBorder="1" applyAlignment="1">
      <alignment vertical="center"/>
    </xf>
    <xf numFmtId="0" fontId="56" fillId="0" borderId="6" xfId="0" applyFont="1" applyBorder="1" applyAlignment="1">
      <alignment horizontal="center" vertical="center"/>
    </xf>
    <xf numFmtId="0" fontId="56" fillId="0" borderId="3" xfId="0" applyFont="1" applyBorder="1" applyAlignment="1">
      <alignment horizontal="center" vertical="center"/>
    </xf>
    <xf numFmtId="0" fontId="26" fillId="0" borderId="17" xfId="0" applyFont="1" applyBorder="1" applyAlignment="1">
      <alignment horizontal="center" vertical="center" wrapText="1"/>
    </xf>
    <xf numFmtId="0" fontId="26" fillId="0" borderId="1" xfId="0" applyFont="1" applyBorder="1" applyAlignment="1">
      <alignment horizontal="center" vertical="center" wrapText="1"/>
    </xf>
    <xf numFmtId="176" fontId="26" fillId="0" borderId="1" xfId="0" applyNumberFormat="1" applyFont="1" applyBorder="1" applyAlignment="1">
      <alignment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34" borderId="6" xfId="0" applyFont="1" applyFill="1" applyBorder="1" applyAlignment="1">
      <alignment horizontal="center" vertical="center" wrapText="1" shrinkToFit="1"/>
    </xf>
    <xf numFmtId="0" fontId="26" fillId="28" borderId="3" xfId="0" applyFont="1" applyFill="1" applyBorder="1" applyAlignment="1">
      <alignment vertical="center"/>
    </xf>
    <xf numFmtId="0" fontId="56" fillId="0" borderId="0" xfId="0" applyFont="1" applyAlignment="1">
      <alignment vertical="center"/>
    </xf>
    <xf numFmtId="0" fontId="26" fillId="34" borderId="1" xfId="0" applyFont="1" applyFill="1" applyBorder="1" applyAlignment="1">
      <alignment horizontal="center" vertical="center" wrapText="1" shrinkToFit="1"/>
    </xf>
    <xf numFmtId="38" fontId="26" fillId="28" borderId="3" xfId="0" applyNumberFormat="1" applyFont="1" applyFill="1" applyBorder="1" applyAlignment="1">
      <alignment horizontal="right" vertical="center" wrapText="1"/>
    </xf>
    <xf numFmtId="0" fontId="28" fillId="34" borderId="25" xfId="0" applyFont="1" applyFill="1" applyBorder="1" applyAlignment="1">
      <alignment horizontal="center" vertical="center" wrapText="1" shrinkToFit="1"/>
    </xf>
    <xf numFmtId="38" fontId="26" fillId="28" borderId="22" xfId="0" applyNumberFormat="1" applyFont="1" applyFill="1" applyBorder="1" applyAlignment="1">
      <alignment vertical="center" wrapText="1"/>
    </xf>
    <xf numFmtId="176" fontId="26" fillId="0" borderId="4" xfId="0" applyNumberFormat="1" applyFont="1" applyBorder="1" applyAlignment="1">
      <alignment horizontal="right" vertical="center"/>
    </xf>
    <xf numFmtId="176" fontId="26" fillId="0" borderId="25" xfId="0" applyNumberFormat="1" applyFont="1" applyBorder="1" applyAlignment="1">
      <alignment horizontal="right" vertical="center"/>
    </xf>
    <xf numFmtId="0" fontId="26" fillId="34" borderId="29" xfId="0" applyFont="1" applyFill="1" applyBorder="1" applyAlignment="1">
      <alignment vertical="center" shrinkToFit="1"/>
    </xf>
    <xf numFmtId="0" fontId="25" fillId="34" borderId="5" xfId="0" applyFont="1" applyFill="1" applyBorder="1" applyAlignment="1">
      <alignment vertical="center"/>
    </xf>
    <xf numFmtId="0" fontId="26" fillId="34" borderId="59" xfId="0" applyFont="1" applyFill="1" applyBorder="1" applyAlignment="1">
      <alignment vertical="center" shrinkToFit="1"/>
    </xf>
    <xf numFmtId="176" fontId="26" fillId="34" borderId="60" xfId="0" applyNumberFormat="1" applyFont="1" applyFill="1" applyBorder="1" applyAlignment="1">
      <alignment vertical="center" shrinkToFit="1"/>
    </xf>
    <xf numFmtId="176" fontId="26" fillId="34" borderId="2" xfId="0" applyNumberFormat="1" applyFont="1" applyFill="1" applyBorder="1" applyAlignment="1">
      <alignment horizontal="right" vertical="center" wrapText="1"/>
    </xf>
    <xf numFmtId="0" fontId="26" fillId="34" borderId="65" xfId="0" applyFont="1" applyFill="1" applyBorder="1" applyAlignment="1">
      <alignment horizontal="center" vertical="center"/>
    </xf>
    <xf numFmtId="0" fontId="26" fillId="34" borderId="66" xfId="0" applyFont="1" applyFill="1" applyBorder="1" applyAlignment="1">
      <alignment horizontal="center" vertical="center"/>
    </xf>
    <xf numFmtId="0" fontId="26" fillId="34" borderId="67" xfId="0" applyFont="1" applyFill="1" applyBorder="1" applyAlignment="1">
      <alignment horizontal="center" vertical="center"/>
    </xf>
    <xf numFmtId="0" fontId="26" fillId="34" borderId="0" xfId="0" applyFont="1" applyFill="1" applyAlignment="1">
      <alignment horizontal="center" vertical="center" shrinkToFit="1"/>
    </xf>
    <xf numFmtId="176" fontId="26" fillId="34" borderId="0" xfId="0" applyNumberFormat="1" applyFont="1" applyFill="1" applyAlignment="1">
      <alignment horizontal="center" vertical="center" wrapText="1"/>
    </xf>
    <xf numFmtId="0" fontId="28" fillId="0" borderId="20" xfId="51" applyFont="1" applyBorder="1" applyAlignment="1">
      <alignment horizontal="left" vertical="center" wrapText="1"/>
    </xf>
    <xf numFmtId="176" fontId="28" fillId="0" borderId="20" xfId="51" applyNumberFormat="1" applyFont="1" applyBorder="1" applyAlignment="1">
      <alignment horizontal="right" vertical="center"/>
    </xf>
    <xf numFmtId="49" fontId="28" fillId="0" borderId="20" xfId="51" applyNumberFormat="1" applyFont="1" applyBorder="1" applyAlignment="1">
      <alignment horizontal="center" vertical="center"/>
    </xf>
    <xf numFmtId="176" fontId="28" fillId="0" borderId="4" xfId="51" applyNumberFormat="1" applyFont="1" applyBorder="1" applyAlignment="1">
      <alignment horizontal="right" vertical="center"/>
    </xf>
    <xf numFmtId="176" fontId="28" fillId="0" borderId="0" xfId="51" applyNumberFormat="1" applyFont="1" applyAlignment="1">
      <alignment horizontal="right" vertical="center"/>
    </xf>
    <xf numFmtId="176" fontId="28" fillId="0" borderId="17" xfId="51" applyNumberFormat="1" applyFont="1" applyBorder="1" applyAlignment="1">
      <alignment horizontal="right" vertical="center"/>
    </xf>
    <xf numFmtId="0" fontId="28" fillId="0" borderId="68" xfId="51" applyFont="1" applyBorder="1" applyAlignment="1">
      <alignment horizontal="left" vertical="center" wrapText="1" indent="2"/>
    </xf>
    <xf numFmtId="176" fontId="28" fillId="37" borderId="68" xfId="51" applyNumberFormat="1" applyFont="1" applyFill="1" applyBorder="1" applyAlignment="1" applyProtection="1">
      <alignment horizontal="right" vertical="center"/>
      <protection locked="0"/>
    </xf>
    <xf numFmtId="176" fontId="28" fillId="0" borderId="68" xfId="51" applyNumberFormat="1" applyFont="1" applyBorder="1" applyAlignment="1">
      <alignment horizontal="right" vertical="center"/>
    </xf>
    <xf numFmtId="49" fontId="28" fillId="0" borderId="68" xfId="51" applyNumberFormat="1" applyFont="1" applyBorder="1" applyAlignment="1">
      <alignment horizontal="center" vertical="center"/>
    </xf>
    <xf numFmtId="0" fontId="28" fillId="0" borderId="69" xfId="51" applyFont="1" applyBorder="1" applyAlignment="1">
      <alignment horizontal="left" vertical="center" wrapText="1" indent="2"/>
    </xf>
    <xf numFmtId="176" fontId="28" fillId="37" borderId="69" xfId="51" applyNumberFormat="1" applyFont="1" applyFill="1" applyBorder="1" applyAlignment="1" applyProtection="1">
      <alignment horizontal="right" vertical="center"/>
      <protection locked="0"/>
    </xf>
    <xf numFmtId="176" fontId="28" fillId="0" borderId="69" xfId="51" applyNumberFormat="1" applyFont="1" applyBorder="1" applyAlignment="1">
      <alignment horizontal="right" vertical="center"/>
    </xf>
    <xf numFmtId="49" fontId="28" fillId="0" borderId="69" xfId="51" applyNumberFormat="1" applyFont="1" applyBorder="1" applyAlignment="1">
      <alignment horizontal="center" vertical="center"/>
    </xf>
    <xf numFmtId="0" fontId="28" fillId="0" borderId="70" xfId="51" applyFont="1" applyBorder="1" applyAlignment="1">
      <alignment horizontal="left" vertical="center" wrapText="1" indent="2"/>
    </xf>
    <xf numFmtId="176" fontId="28" fillId="37" borderId="70" xfId="51" applyNumberFormat="1" applyFont="1" applyFill="1" applyBorder="1" applyAlignment="1" applyProtection="1">
      <alignment horizontal="right" vertical="center"/>
      <protection locked="0"/>
    </xf>
    <xf numFmtId="176" fontId="28" fillId="0" borderId="70" xfId="51" applyNumberFormat="1" applyFont="1" applyBorder="1" applyAlignment="1">
      <alignment horizontal="right" vertical="center"/>
    </xf>
    <xf numFmtId="49" fontId="28" fillId="0" borderId="70" xfId="51" applyNumberFormat="1" applyFont="1" applyBorder="1" applyAlignment="1">
      <alignment horizontal="center" vertical="center"/>
    </xf>
    <xf numFmtId="0" fontId="28" fillId="0" borderId="1" xfId="51" applyFont="1" applyBorder="1" applyAlignment="1">
      <alignment horizontal="left" vertical="center" wrapText="1"/>
    </xf>
    <xf numFmtId="49" fontId="28" fillId="0" borderId="1" xfId="51" applyNumberFormat="1" applyFont="1" applyBorder="1" applyAlignment="1">
      <alignment horizontal="center" vertical="center"/>
    </xf>
    <xf numFmtId="0" fontId="28" fillId="0" borderId="71" xfId="51" applyFont="1" applyBorder="1" applyAlignment="1">
      <alignment horizontal="left" vertical="center" wrapText="1" indent="2"/>
    </xf>
    <xf numFmtId="176" fontId="28" fillId="37" borderId="71" xfId="51" applyNumberFormat="1" applyFont="1" applyFill="1" applyBorder="1" applyAlignment="1" applyProtection="1">
      <alignment horizontal="right" vertical="center"/>
      <protection locked="0"/>
    </xf>
    <xf numFmtId="176" fontId="28" fillId="0" borderId="71" xfId="51" applyNumberFormat="1" applyFont="1" applyBorder="1" applyAlignment="1">
      <alignment horizontal="right" vertical="center"/>
    </xf>
    <xf numFmtId="49" fontId="28" fillId="0" borderId="71" xfId="51" applyNumberFormat="1" applyFont="1" applyBorder="1" applyAlignment="1">
      <alignment horizontal="center" vertical="center"/>
    </xf>
    <xf numFmtId="0" fontId="28" fillId="0" borderId="72" xfId="51" applyFont="1" applyBorder="1" applyAlignment="1">
      <alignment horizontal="left" vertical="center" wrapText="1" indent="2"/>
    </xf>
    <xf numFmtId="176" fontId="28" fillId="37" borderId="72" xfId="51" applyNumberFormat="1" applyFont="1" applyFill="1" applyBorder="1" applyAlignment="1" applyProtection="1">
      <alignment horizontal="right" vertical="center"/>
      <protection locked="0"/>
    </xf>
    <xf numFmtId="176" fontId="28" fillId="0" borderId="72" xfId="51" applyNumberFormat="1" applyFont="1" applyBorder="1" applyAlignment="1">
      <alignment horizontal="right" vertical="center"/>
    </xf>
    <xf numFmtId="49" fontId="28" fillId="0" borderId="72" xfId="51" applyNumberFormat="1" applyFont="1" applyBorder="1" applyAlignment="1">
      <alignment horizontal="center" vertical="center"/>
    </xf>
    <xf numFmtId="0" fontId="77" fillId="0" borderId="0" xfId="0" applyFont="1"/>
    <xf numFmtId="0" fontId="62" fillId="0" borderId="0" xfId="0" applyFont="1"/>
    <xf numFmtId="0" fontId="38" fillId="0" borderId="0" xfId="0" applyFont="1"/>
    <xf numFmtId="0" fontId="38" fillId="0" borderId="6" xfId="0" applyFont="1" applyBorder="1"/>
    <xf numFmtId="0" fontId="38" fillId="35" borderId="17" xfId="0" applyFont="1" applyFill="1" applyBorder="1" applyProtection="1">
      <protection locked="0"/>
    </xf>
    <xf numFmtId="0" fontId="38" fillId="35" borderId="3" xfId="0" applyFont="1" applyFill="1" applyBorder="1" applyProtection="1">
      <protection locked="0"/>
    </xf>
    <xf numFmtId="0" fontId="38" fillId="0" borderId="1" xfId="0" applyFont="1" applyBorder="1" applyAlignment="1">
      <alignment horizontal="right"/>
    </xf>
    <xf numFmtId="0" fontId="38" fillId="35" borderId="1" xfId="0" applyFont="1" applyFill="1" applyBorder="1" applyProtection="1">
      <protection locked="0"/>
    </xf>
    <xf numFmtId="0" fontId="38" fillId="0" borderId="1" xfId="0" applyFont="1" applyBorder="1" applyProtection="1">
      <protection locked="0"/>
    </xf>
    <xf numFmtId="0" fontId="28" fillId="0" borderId="0" xfId="0" applyFont="1" applyAlignment="1">
      <alignment vertical="center"/>
    </xf>
    <xf numFmtId="0" fontId="80" fillId="0" borderId="73" xfId="0" applyFont="1" applyBorder="1" applyAlignment="1">
      <alignment horizontal="right" vertical="center"/>
    </xf>
    <xf numFmtId="0" fontId="38" fillId="35" borderId="17" xfId="0" applyFont="1" applyFill="1" applyBorder="1"/>
    <xf numFmtId="0" fontId="38" fillId="35" borderId="3" xfId="0" applyFont="1" applyFill="1" applyBorder="1"/>
    <xf numFmtId="0" fontId="38" fillId="0" borderId="6" xfId="0" applyFont="1" applyBorder="1" applyAlignment="1">
      <alignment horizontal="right"/>
    </xf>
    <xf numFmtId="0" fontId="80" fillId="0" borderId="74" xfId="0" applyFont="1" applyBorder="1" applyAlignment="1">
      <alignment horizontal="left" vertical="center"/>
    </xf>
    <xf numFmtId="0" fontId="38" fillId="0" borderId="1" xfId="0" applyFont="1" applyBorder="1" applyAlignment="1">
      <alignment horizontal="center"/>
    </xf>
    <xf numFmtId="0" fontId="72" fillId="0" borderId="1" xfId="0" applyFont="1" applyBorder="1" applyAlignment="1">
      <alignment horizontal="center" wrapText="1"/>
    </xf>
    <xf numFmtId="0" fontId="38" fillId="0" borderId="1" xfId="0" applyFont="1" applyBorder="1"/>
    <xf numFmtId="38" fontId="38" fillId="35" borderId="1" xfId="54" applyFont="1" applyFill="1" applyBorder="1" applyAlignment="1" applyProtection="1">
      <protection locked="0"/>
    </xf>
    <xf numFmtId="38" fontId="71" fillId="0" borderId="1" xfId="54" applyFont="1" applyBorder="1" applyAlignment="1"/>
    <xf numFmtId="0" fontId="74" fillId="0" borderId="0" xfId="0" applyFont="1"/>
    <xf numFmtId="0" fontId="38" fillId="0" borderId="3" xfId="0" applyFont="1" applyBorder="1"/>
    <xf numFmtId="38" fontId="38" fillId="0" borderId="1" xfId="54" applyFont="1" applyFill="1" applyBorder="1" applyAlignment="1" applyProtection="1"/>
    <xf numFmtId="0" fontId="38" fillId="0" borderId="4" xfId="0" applyFont="1" applyBorder="1"/>
    <xf numFmtId="0" fontId="38" fillId="0" borderId="20" xfId="0" applyFont="1" applyBorder="1"/>
    <xf numFmtId="0" fontId="38" fillId="0" borderId="2" xfId="0" applyFont="1" applyBorder="1"/>
    <xf numFmtId="0" fontId="71" fillId="0" borderId="1" xfId="0" applyFont="1" applyBorder="1" applyAlignment="1">
      <alignment wrapText="1"/>
    </xf>
    <xf numFmtId="0" fontId="38" fillId="0" borderId="0" xfId="0" applyFont="1" applyAlignment="1">
      <alignment horizontal="right"/>
    </xf>
    <xf numFmtId="0" fontId="41" fillId="0" borderId="6" xfId="55" applyBorder="1" applyProtection="1"/>
    <xf numFmtId="0" fontId="38" fillId="0" borderId="17" xfId="0" applyFont="1" applyBorder="1"/>
    <xf numFmtId="0" fontId="41" fillId="0" borderId="75" xfId="55" applyBorder="1" applyProtection="1"/>
    <xf numFmtId="0" fontId="38" fillId="0" borderId="76" xfId="0" applyFont="1" applyBorder="1"/>
    <xf numFmtId="0" fontId="38" fillId="0" borderId="75" xfId="0" applyFont="1" applyBorder="1"/>
    <xf numFmtId="0" fontId="38" fillId="0" borderId="77" xfId="0" applyFont="1" applyBorder="1"/>
    <xf numFmtId="0" fontId="41" fillId="0" borderId="78" xfId="55" applyBorder="1" applyProtection="1"/>
    <xf numFmtId="0" fontId="38" fillId="0" borderId="79" xfId="0" applyFont="1" applyBorder="1"/>
    <xf numFmtId="0" fontId="38" fillId="0" borderId="78" xfId="0" applyFont="1" applyBorder="1"/>
    <xf numFmtId="0" fontId="38" fillId="0" borderId="80" xfId="0" applyFont="1" applyBorder="1"/>
    <xf numFmtId="0" fontId="41" fillId="0" borderId="81" xfId="55" applyBorder="1" applyProtection="1"/>
    <xf numFmtId="0" fontId="38" fillId="0" borderId="82" xfId="0" applyFont="1" applyBorder="1"/>
    <xf numFmtId="0" fontId="38" fillId="0" borderId="81" xfId="0" applyFont="1" applyBorder="1"/>
    <xf numFmtId="0" fontId="38" fillId="0" borderId="83" xfId="0" applyFont="1" applyBorder="1"/>
    <xf numFmtId="0" fontId="26" fillId="28" borderId="1" xfId="0" applyFont="1" applyFill="1" applyBorder="1" applyAlignment="1">
      <alignment horizontal="center" vertical="center"/>
    </xf>
    <xf numFmtId="0" fontId="26" fillId="33" borderId="3" xfId="0" applyFont="1" applyFill="1" applyBorder="1" applyAlignment="1" applyProtection="1">
      <alignment horizontal="center" vertical="center"/>
      <protection locked="0"/>
    </xf>
    <xf numFmtId="38" fontId="26" fillId="28" borderId="3" xfId="0" applyNumberFormat="1" applyFont="1" applyFill="1" applyBorder="1" applyAlignment="1">
      <alignment vertical="center" wrapText="1"/>
    </xf>
    <xf numFmtId="0" fontId="26" fillId="28" borderId="3" xfId="0" applyFont="1" applyFill="1" applyBorder="1" applyAlignment="1">
      <alignment vertical="center" wrapText="1"/>
    </xf>
    <xf numFmtId="0" fontId="47" fillId="0" borderId="0" xfId="56" applyFont="1" applyAlignment="1">
      <alignment horizontal="center" vertical="center"/>
    </xf>
    <xf numFmtId="0" fontId="55" fillId="0" borderId="49" xfId="51" applyFont="1" applyBorder="1" applyAlignment="1">
      <alignment horizontal="center" vertical="center"/>
    </xf>
    <xf numFmtId="0" fontId="44" fillId="0" borderId="0" xfId="56">
      <alignment vertical="center"/>
    </xf>
    <xf numFmtId="0" fontId="86" fillId="0" borderId="0" xfId="56" applyFont="1" applyAlignment="1">
      <alignment horizontal="center" vertical="center"/>
    </xf>
    <xf numFmtId="0" fontId="86" fillId="0" borderId="0" xfId="56" applyFont="1" applyAlignment="1">
      <alignment horizontal="center" vertical="center" wrapText="1"/>
    </xf>
    <xf numFmtId="0" fontId="44" fillId="0" borderId="0" xfId="56" applyAlignment="1">
      <alignment horizontal="center" vertical="center"/>
    </xf>
    <xf numFmtId="12" fontId="44" fillId="0" borderId="0" xfId="56" applyNumberFormat="1" applyAlignment="1">
      <alignment horizontal="center" vertical="center"/>
    </xf>
    <xf numFmtId="181" fontId="45" fillId="37" borderId="3" xfId="56" applyNumberFormat="1" applyFont="1" applyFill="1" applyBorder="1" applyAlignment="1" applyProtection="1">
      <alignment horizontal="left" vertical="center" wrapText="1"/>
      <protection locked="0"/>
    </xf>
    <xf numFmtId="178" fontId="45" fillId="0" borderId="20" xfId="56" applyNumberFormat="1" applyFont="1" applyBorder="1" applyAlignment="1">
      <alignment horizontal="right" vertical="center" wrapText="1"/>
    </xf>
    <xf numFmtId="179" fontId="45" fillId="0" borderId="20" xfId="56" applyNumberFormat="1" applyFont="1" applyBorder="1" applyAlignment="1">
      <alignment horizontal="right" vertical="center" wrapText="1"/>
    </xf>
    <xf numFmtId="179" fontId="45" fillId="37" borderId="20" xfId="56" applyNumberFormat="1" applyFont="1" applyFill="1" applyBorder="1" applyAlignment="1" applyProtection="1">
      <alignment vertical="center" wrapText="1"/>
      <protection locked="0"/>
    </xf>
    <xf numFmtId="179" fontId="45" fillId="0" borderId="20" xfId="56" applyNumberFormat="1" applyFont="1" applyBorder="1" applyAlignment="1" applyProtection="1">
      <alignment vertical="center" wrapText="1"/>
      <protection locked="0"/>
    </xf>
    <xf numFmtId="179" fontId="45" fillId="0" borderId="20" xfId="56" applyNumberFormat="1" applyFont="1" applyBorder="1" applyAlignment="1">
      <alignment vertical="center" wrapText="1"/>
    </xf>
    <xf numFmtId="178" fontId="58" fillId="0" borderId="1" xfId="56" applyNumberFormat="1" applyFont="1" applyBorder="1" applyAlignment="1">
      <alignment vertical="center" wrapText="1"/>
    </xf>
    <xf numFmtId="179" fontId="58" fillId="0" borderId="1" xfId="56" applyNumberFormat="1" applyFont="1" applyBorder="1" applyAlignment="1">
      <alignment vertical="center" wrapText="1"/>
    </xf>
    <xf numFmtId="0" fontId="88" fillId="0" borderId="28" xfId="56" applyFont="1" applyBorder="1" applyAlignment="1">
      <alignment vertical="center" wrapText="1"/>
    </xf>
    <xf numFmtId="178" fontId="88" fillId="0" borderId="1" xfId="56" applyNumberFormat="1" applyFont="1" applyBorder="1" applyAlignment="1">
      <alignment vertical="center" wrapText="1"/>
    </xf>
    <xf numFmtId="179" fontId="88" fillId="0" borderId="1" xfId="56" applyNumberFormat="1" applyFont="1" applyBorder="1" applyAlignment="1">
      <alignment vertical="center" wrapText="1"/>
    </xf>
    <xf numFmtId="0" fontId="48" fillId="0" borderId="84" xfId="56" applyFont="1" applyBorder="1" applyAlignment="1">
      <alignment horizontal="right" vertical="center" shrinkToFit="1"/>
    </xf>
    <xf numFmtId="0" fontId="45" fillId="0" borderId="86" xfId="56" applyFont="1" applyBorder="1" applyAlignment="1">
      <alignment horizontal="center" vertical="center" wrapText="1"/>
    </xf>
    <xf numFmtId="0" fontId="53" fillId="0" borderId="86" xfId="56" applyFont="1" applyBorder="1" applyAlignment="1">
      <alignment horizontal="center" vertical="center" wrapText="1"/>
    </xf>
    <xf numFmtId="0" fontId="45" fillId="0" borderId="87" xfId="56" applyFont="1" applyBorder="1" applyAlignment="1">
      <alignment horizontal="center" vertical="center" wrapText="1"/>
    </xf>
    <xf numFmtId="0" fontId="48" fillId="0" borderId="89" xfId="56" applyFont="1" applyBorder="1" applyAlignment="1">
      <alignment horizontal="center" vertical="center" wrapText="1"/>
    </xf>
    <xf numFmtId="0" fontId="45" fillId="0" borderId="89" xfId="56" applyFont="1" applyBorder="1" applyAlignment="1">
      <alignment horizontal="center" vertical="center" wrapText="1"/>
    </xf>
    <xf numFmtId="0" fontId="53" fillId="0" borderId="89" xfId="56" applyFont="1" applyBorder="1" applyAlignment="1">
      <alignment horizontal="center" vertical="center" wrapText="1"/>
    </xf>
    <xf numFmtId="0" fontId="45" fillId="0" borderId="90" xfId="56" applyFont="1" applyBorder="1" applyAlignment="1">
      <alignment horizontal="center" vertical="center" wrapText="1"/>
    </xf>
    <xf numFmtId="0" fontId="45" fillId="0" borderId="91" xfId="56" applyFont="1" applyBorder="1" applyAlignment="1">
      <alignment vertical="center" wrapText="1"/>
    </xf>
    <xf numFmtId="0" fontId="45" fillId="0" borderId="92" xfId="56" applyFont="1" applyBorder="1" applyAlignment="1">
      <alignment horizontal="right" vertical="top" wrapText="1"/>
    </xf>
    <xf numFmtId="0" fontId="45" fillId="0" borderId="93" xfId="56" applyFont="1" applyBorder="1" applyAlignment="1">
      <alignment horizontal="right" vertical="top" wrapText="1"/>
    </xf>
    <xf numFmtId="0" fontId="45" fillId="36" borderId="94" xfId="56" applyFont="1" applyFill="1" applyBorder="1" applyAlignment="1">
      <alignment vertical="center" wrapText="1"/>
    </xf>
    <xf numFmtId="182" fontId="45" fillId="0" borderId="95" xfId="56" applyNumberFormat="1" applyFont="1" applyBorder="1" applyAlignment="1">
      <alignment vertical="center" shrinkToFit="1"/>
    </xf>
    <xf numFmtId="182" fontId="45" fillId="0" borderId="96" xfId="56" applyNumberFormat="1" applyFont="1" applyBorder="1" applyAlignment="1">
      <alignment vertical="center" shrinkToFit="1"/>
    </xf>
    <xf numFmtId="12" fontId="46" fillId="0" borderId="0" xfId="56" applyNumberFormat="1" applyFont="1">
      <alignment vertical="center"/>
    </xf>
    <xf numFmtId="0" fontId="45" fillId="36" borderId="97" xfId="56" applyFont="1" applyFill="1" applyBorder="1" applyAlignment="1">
      <alignment vertical="center" wrapText="1"/>
    </xf>
    <xf numFmtId="182" fontId="45" fillId="36" borderId="98" xfId="56" applyNumberFormat="1" applyFont="1" applyFill="1" applyBorder="1" applyAlignment="1">
      <alignment vertical="center" shrinkToFit="1"/>
    </xf>
    <xf numFmtId="182" fontId="45" fillId="0" borderId="98" xfId="56" applyNumberFormat="1" applyFont="1" applyBorder="1" applyAlignment="1">
      <alignment vertical="center" shrinkToFit="1"/>
    </xf>
    <xf numFmtId="182" fontId="45" fillId="0" borderId="99" xfId="56" applyNumberFormat="1" applyFont="1" applyBorder="1" applyAlignment="1">
      <alignment vertical="center" shrinkToFit="1"/>
    </xf>
    <xf numFmtId="0" fontId="45" fillId="36" borderId="100" xfId="56" applyFont="1" applyFill="1" applyBorder="1" applyAlignment="1">
      <alignment vertical="center" wrapText="1"/>
    </xf>
    <xf numFmtId="182" fontId="45" fillId="36" borderId="101" xfId="56" applyNumberFormat="1" applyFont="1" applyFill="1" applyBorder="1" applyAlignment="1">
      <alignment vertical="center" shrinkToFit="1"/>
    </xf>
    <xf numFmtId="182" fontId="45" fillId="0" borderId="101" xfId="56" applyNumberFormat="1" applyFont="1" applyBorder="1" applyAlignment="1">
      <alignment vertical="center" shrinkToFit="1"/>
    </xf>
    <xf numFmtId="182" fontId="45" fillId="0" borderId="102" xfId="56" applyNumberFormat="1" applyFont="1" applyBorder="1" applyAlignment="1">
      <alignment vertical="center" shrinkToFit="1"/>
    </xf>
    <xf numFmtId="0" fontId="45" fillId="0" borderId="103" xfId="56" applyFont="1" applyBorder="1" applyAlignment="1">
      <alignment horizontal="right" vertical="center" wrapText="1"/>
    </xf>
    <xf numFmtId="182" fontId="45" fillId="0" borderId="104" xfId="56" applyNumberFormat="1" applyFont="1" applyBorder="1" applyAlignment="1">
      <alignment vertical="center" shrinkToFit="1"/>
    </xf>
    <xf numFmtId="182" fontId="45" fillId="0" borderId="105" xfId="56" applyNumberFormat="1" applyFont="1" applyBorder="1" applyAlignment="1">
      <alignment vertical="center" shrinkToFit="1"/>
    </xf>
    <xf numFmtId="0" fontId="45" fillId="0" borderId="0" xfId="56" applyFont="1" applyAlignment="1">
      <alignment horizontal="left" vertical="center" indent="1"/>
    </xf>
    <xf numFmtId="0" fontId="58" fillId="36" borderId="94" xfId="56" applyFont="1" applyFill="1" applyBorder="1" applyAlignment="1">
      <alignment vertical="center" wrapText="1"/>
    </xf>
    <xf numFmtId="179" fontId="45" fillId="37" borderId="69" xfId="56" applyNumberFormat="1" applyFont="1" applyFill="1" applyBorder="1" applyAlignment="1" applyProtection="1">
      <alignment vertical="center" wrapText="1"/>
      <protection locked="0"/>
    </xf>
    <xf numFmtId="0" fontId="55" fillId="0" borderId="49" xfId="51" applyFont="1" applyBorder="1" applyAlignment="1">
      <alignment vertical="center" wrapText="1"/>
    </xf>
    <xf numFmtId="38" fontId="55" fillId="0" borderId="20" xfId="52" applyFont="1" applyFill="1" applyBorder="1" applyAlignment="1">
      <alignment vertical="center" wrapText="1"/>
    </xf>
    <xf numFmtId="38" fontId="55" fillId="0" borderId="20" xfId="52" applyFont="1" applyFill="1" applyBorder="1" applyAlignment="1">
      <alignment horizontal="center" vertical="center"/>
    </xf>
    <xf numFmtId="38" fontId="55" fillId="0" borderId="50" xfId="52" applyFont="1" applyFill="1" applyBorder="1" applyAlignment="1">
      <alignment vertical="center" wrapText="1"/>
    </xf>
    <xf numFmtId="0" fontId="92" fillId="0" borderId="53" xfId="51" applyFont="1" applyBorder="1" applyAlignment="1">
      <alignment horizontal="left" vertical="center" wrapText="1" indent="1"/>
    </xf>
    <xf numFmtId="38" fontId="92" fillId="37" borderId="69" xfId="52" applyFont="1" applyFill="1" applyBorder="1" applyAlignment="1" applyProtection="1">
      <alignment vertical="center" wrapText="1"/>
      <protection locked="0"/>
    </xf>
    <xf numFmtId="38" fontId="55" fillId="37" borderId="69" xfId="52" applyFont="1" applyFill="1" applyBorder="1" applyAlignment="1" applyProtection="1">
      <alignment horizontal="center" vertical="center"/>
      <protection locked="0"/>
    </xf>
    <xf numFmtId="38" fontId="55" fillId="0" borderId="78" xfId="52" applyFont="1" applyFill="1" applyBorder="1" applyAlignment="1" applyProtection="1">
      <alignment vertical="center"/>
      <protection locked="0"/>
    </xf>
    <xf numFmtId="38" fontId="92" fillId="37" borderId="106" xfId="52" applyFont="1" applyFill="1" applyBorder="1" applyAlignment="1" applyProtection="1">
      <alignment vertical="center" wrapText="1"/>
      <protection locked="0"/>
    </xf>
    <xf numFmtId="0" fontId="55" fillId="0" borderId="53" xfId="51" applyFont="1" applyBorder="1" applyAlignment="1" applyProtection="1">
      <alignment vertical="center" wrapText="1"/>
      <protection locked="0"/>
    </xf>
    <xf numFmtId="38" fontId="55" fillId="0" borderId="69" xfId="52" applyFont="1" applyFill="1" applyBorder="1" applyAlignment="1" applyProtection="1">
      <alignment vertical="center" wrapText="1"/>
      <protection locked="0"/>
    </xf>
    <xf numFmtId="38" fontId="55" fillId="0" borderId="69" xfId="52" applyFont="1" applyFill="1" applyBorder="1" applyAlignment="1" applyProtection="1">
      <alignment horizontal="center" vertical="center"/>
      <protection locked="0"/>
    </xf>
    <xf numFmtId="38" fontId="55" fillId="0" borderId="78" xfId="52" applyFont="1" applyFill="1" applyBorder="1" applyAlignment="1" applyProtection="1">
      <alignment vertical="center"/>
    </xf>
    <xf numFmtId="38" fontId="55" fillId="0" borderId="106" xfId="52" applyFont="1" applyFill="1" applyBorder="1" applyAlignment="1" applyProtection="1">
      <alignment vertical="center" wrapText="1"/>
      <protection locked="0"/>
    </xf>
    <xf numFmtId="0" fontId="55" fillId="0" borderId="49" xfId="51" applyFont="1" applyBorder="1" applyAlignment="1" applyProtection="1">
      <alignment vertical="center" wrapText="1"/>
      <protection locked="0"/>
    </xf>
    <xf numFmtId="38" fontId="55" fillId="0" borderId="20" xfId="52" applyFont="1" applyFill="1" applyBorder="1" applyAlignment="1" applyProtection="1">
      <alignment vertical="center" wrapText="1"/>
      <protection locked="0"/>
    </xf>
    <xf numFmtId="38" fontId="55" fillId="0" borderId="20" xfId="52" applyFont="1" applyFill="1" applyBorder="1" applyAlignment="1" applyProtection="1">
      <alignment horizontal="center" vertical="center"/>
      <protection locked="0"/>
    </xf>
    <xf numFmtId="38" fontId="55" fillId="0" borderId="28" xfId="52" applyFont="1" applyFill="1" applyBorder="1" applyAlignment="1" applyProtection="1">
      <alignment vertical="center"/>
    </xf>
    <xf numFmtId="38" fontId="55" fillId="0" borderId="28" xfId="52" applyFont="1" applyFill="1" applyBorder="1" applyAlignment="1" applyProtection="1">
      <alignment vertical="center"/>
      <protection locked="0"/>
    </xf>
    <xf numFmtId="0" fontId="55" fillId="37" borderId="107" xfId="51" applyFont="1" applyFill="1" applyBorder="1" applyAlignment="1" applyProtection="1">
      <alignment vertical="center" wrapText="1"/>
      <protection locked="0"/>
    </xf>
    <xf numFmtId="38" fontId="55" fillId="37" borderId="71" xfId="52" applyFont="1" applyFill="1" applyBorder="1" applyAlignment="1" applyProtection="1">
      <alignment vertical="center" wrapText="1"/>
      <protection locked="0"/>
    </xf>
    <xf numFmtId="38" fontId="55" fillId="37" borderId="71" xfId="52" applyFont="1" applyFill="1" applyBorder="1" applyAlignment="1" applyProtection="1">
      <alignment horizontal="center" vertical="center"/>
      <protection locked="0"/>
    </xf>
    <xf numFmtId="38" fontId="55" fillId="0" borderId="108" xfId="52" applyFont="1" applyFill="1" applyBorder="1" applyAlignment="1" applyProtection="1">
      <alignment vertical="center"/>
      <protection locked="0"/>
    </xf>
    <xf numFmtId="38" fontId="55" fillId="37" borderId="108" xfId="52" applyFont="1" applyFill="1" applyBorder="1" applyAlignment="1" applyProtection="1">
      <alignment vertical="center"/>
      <protection locked="0"/>
    </xf>
    <xf numFmtId="38" fontId="55" fillId="37" borderId="109" xfId="52" applyFont="1" applyFill="1" applyBorder="1" applyAlignment="1" applyProtection="1">
      <alignment vertical="center" wrapText="1"/>
      <protection locked="0"/>
    </xf>
    <xf numFmtId="0" fontId="55" fillId="37" borderId="53" xfId="51" applyFont="1" applyFill="1" applyBorder="1" applyAlignment="1" applyProtection="1">
      <alignment vertical="center" wrapText="1"/>
      <protection locked="0"/>
    </xf>
    <xf numFmtId="38" fontId="55" fillId="37" borderId="69" xfId="52" applyFont="1" applyFill="1" applyBorder="1" applyAlignment="1" applyProtection="1">
      <alignment vertical="center" wrapText="1"/>
      <protection locked="0"/>
    </xf>
    <xf numFmtId="38" fontId="55" fillId="37" borderId="78" xfId="52" applyFont="1" applyFill="1" applyBorder="1" applyAlignment="1" applyProtection="1">
      <alignment vertical="center"/>
      <protection locked="0"/>
    </xf>
    <xf numFmtId="38" fontId="55" fillId="37" borderId="106" xfId="52" applyFont="1" applyFill="1" applyBorder="1" applyAlignment="1" applyProtection="1">
      <alignment vertical="center" wrapText="1"/>
      <protection locked="0"/>
    </xf>
    <xf numFmtId="38" fontId="28" fillId="0" borderId="78" xfId="52" applyFont="1" applyFill="1" applyBorder="1" applyAlignment="1" applyProtection="1">
      <alignment vertical="center"/>
      <protection locked="0"/>
    </xf>
    <xf numFmtId="0" fontId="55" fillId="37" borderId="110" xfId="51" applyFont="1" applyFill="1" applyBorder="1" applyAlignment="1" applyProtection="1">
      <alignment vertical="center" wrapText="1"/>
      <protection locked="0"/>
    </xf>
    <xf numFmtId="38" fontId="55" fillId="37" borderId="70" xfId="52" applyFont="1" applyFill="1" applyBorder="1" applyAlignment="1" applyProtection="1">
      <alignment vertical="center" wrapText="1"/>
      <protection locked="0"/>
    </xf>
    <xf numFmtId="38" fontId="55" fillId="37" borderId="70" xfId="52" applyFont="1" applyFill="1" applyBorder="1" applyAlignment="1" applyProtection="1">
      <alignment horizontal="center" vertical="center"/>
      <protection locked="0"/>
    </xf>
    <xf numFmtId="38" fontId="55" fillId="0" borderId="81" xfId="52" applyFont="1" applyFill="1" applyBorder="1" applyAlignment="1" applyProtection="1">
      <alignment vertical="center"/>
      <protection locked="0"/>
    </xf>
    <xf numFmtId="38" fontId="55" fillId="37" borderId="81" xfId="52" applyFont="1" applyFill="1" applyBorder="1" applyAlignment="1" applyProtection="1">
      <alignment vertical="center"/>
      <protection locked="0"/>
    </xf>
    <xf numFmtId="38" fontId="55" fillId="37" borderId="111" xfId="52" applyFont="1" applyFill="1" applyBorder="1" applyAlignment="1" applyProtection="1">
      <alignment vertical="center" wrapText="1"/>
      <protection locked="0"/>
    </xf>
    <xf numFmtId="38" fontId="92" fillId="0" borderId="69" xfId="52" applyFont="1" applyFill="1" applyBorder="1" applyAlignment="1" applyProtection="1">
      <alignment vertical="center" wrapText="1"/>
      <protection locked="0"/>
    </xf>
    <xf numFmtId="38" fontId="55" fillId="0" borderId="78" xfId="52" applyFont="1" applyFill="1" applyBorder="1" applyAlignment="1">
      <alignment vertical="center"/>
    </xf>
    <xf numFmtId="38" fontId="92" fillId="0" borderId="106" xfId="52" applyFont="1" applyFill="1" applyBorder="1" applyAlignment="1" applyProtection="1">
      <alignment vertical="center" wrapText="1"/>
      <protection locked="0"/>
    </xf>
    <xf numFmtId="0" fontId="92" fillId="0" borderId="53" xfId="51" applyFont="1" applyBorder="1" applyAlignment="1">
      <alignment vertical="center" wrapText="1"/>
    </xf>
    <xf numFmtId="176" fontId="28" fillId="37" borderId="5" xfId="51" applyNumberFormat="1" applyFont="1" applyFill="1" applyBorder="1" applyAlignment="1" applyProtection="1">
      <alignment horizontal="right" vertical="center"/>
      <protection locked="0"/>
    </xf>
    <xf numFmtId="0" fontId="26" fillId="28" borderId="0" xfId="0" applyFont="1" applyFill="1" applyAlignment="1">
      <alignment horizontal="right" vertical="center"/>
    </xf>
    <xf numFmtId="176" fontId="36" fillId="28" borderId="24" xfId="0" applyNumberFormat="1" applyFont="1" applyFill="1" applyBorder="1" applyAlignment="1">
      <alignment horizontal="right" vertical="center"/>
    </xf>
    <xf numFmtId="0" fontId="55" fillId="0" borderId="42" xfId="51" applyFont="1" applyBorder="1" applyAlignment="1">
      <alignment vertical="center"/>
    </xf>
    <xf numFmtId="0" fontId="55" fillId="0" borderId="113" xfId="51" applyFont="1" applyBorder="1" applyAlignment="1">
      <alignment horizontal="right" vertical="center"/>
    </xf>
    <xf numFmtId="0" fontId="55" fillId="0" borderId="114" xfId="51" applyFont="1" applyBorder="1" applyAlignment="1">
      <alignment horizontal="right" vertical="center"/>
    </xf>
    <xf numFmtId="0" fontId="55" fillId="0" borderId="115" xfId="51" applyFont="1" applyBorder="1" applyAlignment="1">
      <alignment horizontal="right" vertical="center"/>
    </xf>
    <xf numFmtId="0" fontId="55" fillId="0" borderId="28" xfId="51" applyFont="1" applyBorder="1" applyAlignment="1">
      <alignment horizontal="distributed" vertical="center" indent="1"/>
    </xf>
    <xf numFmtId="0" fontId="55" fillId="0" borderId="20" xfId="51" applyFont="1" applyBorder="1" applyAlignment="1">
      <alignment horizontal="distributed" vertical="center" justifyLastLine="1"/>
    </xf>
    <xf numFmtId="0" fontId="55" fillId="0" borderId="50" xfId="51" applyFont="1" applyBorder="1" applyAlignment="1">
      <alignment horizontal="distributed" vertical="center" justifyLastLine="1"/>
    </xf>
    <xf numFmtId="0" fontId="55" fillId="0" borderId="29" xfId="51" applyFont="1" applyBorder="1" applyAlignment="1">
      <alignment horizontal="center" vertical="center"/>
    </xf>
    <xf numFmtId="0" fontId="55" fillId="0" borderId="2" xfId="51" applyFont="1" applyBorder="1" applyAlignment="1">
      <alignment horizontal="distributed" vertical="center" justifyLastLine="1"/>
    </xf>
    <xf numFmtId="0" fontId="55" fillId="0" borderId="116" xfId="51" applyFont="1" applyBorder="1" applyAlignment="1">
      <alignment horizontal="distributed" vertical="center" justifyLastLine="1"/>
    </xf>
    <xf numFmtId="0" fontId="55" fillId="0" borderId="0" xfId="51" applyFont="1" applyAlignment="1">
      <alignment horizontal="center" vertical="center"/>
    </xf>
    <xf numFmtId="0" fontId="55" fillId="0" borderId="20" xfId="51" applyFont="1" applyBorder="1" applyAlignment="1">
      <alignment horizontal="center" vertical="center"/>
    </xf>
    <xf numFmtId="0" fontId="55" fillId="0" borderId="50" xfId="51" applyFont="1" applyBorder="1" applyAlignment="1">
      <alignment horizontal="center" vertical="center"/>
    </xf>
    <xf numFmtId="38" fontId="55" fillId="0" borderId="0" xfId="52" applyFont="1" applyBorder="1" applyAlignment="1">
      <alignment horizontal="right" vertical="center"/>
    </xf>
    <xf numFmtId="38" fontId="55" fillId="0" borderId="20" xfId="52" applyFont="1" applyBorder="1" applyAlignment="1">
      <alignment horizontal="right" vertical="center"/>
    </xf>
    <xf numFmtId="38" fontId="55" fillId="0" borderId="20" xfId="52" applyFont="1" applyFill="1" applyBorder="1" applyAlignment="1">
      <alignment horizontal="right" vertical="center"/>
    </xf>
    <xf numFmtId="38" fontId="55" fillId="0" borderId="50" xfId="52" applyFont="1" applyBorder="1" applyAlignment="1">
      <alignment horizontal="right" vertical="center"/>
    </xf>
    <xf numFmtId="0" fontId="79" fillId="37" borderId="49" xfId="51" applyFont="1" applyFill="1" applyBorder="1" applyAlignment="1">
      <alignment vertical="center" wrapText="1"/>
    </xf>
    <xf numFmtId="38" fontId="55" fillId="37" borderId="0" xfId="52" applyFont="1" applyFill="1" applyBorder="1" applyAlignment="1">
      <alignment vertical="center"/>
    </xf>
    <xf numFmtId="38" fontId="55" fillId="37" borderId="20" xfId="52" applyFont="1" applyFill="1" applyBorder="1" applyAlignment="1">
      <alignment vertical="center"/>
    </xf>
    <xf numFmtId="38" fontId="55" fillId="0" borderId="20" xfId="52" applyFont="1" applyFill="1" applyBorder="1" applyAlignment="1">
      <alignment vertical="center"/>
    </xf>
    <xf numFmtId="38" fontId="55" fillId="37" borderId="50" xfId="52" applyFont="1" applyFill="1" applyBorder="1" applyAlignment="1">
      <alignment vertical="center"/>
    </xf>
    <xf numFmtId="0" fontId="55" fillId="37" borderId="49" xfId="51" applyFont="1" applyFill="1" applyBorder="1" applyAlignment="1">
      <alignment horizontal="left" vertical="center" wrapText="1"/>
    </xf>
    <xf numFmtId="0" fontId="79" fillId="37" borderId="49" xfId="51" applyFont="1" applyFill="1" applyBorder="1" applyAlignment="1">
      <alignment horizontal="left" vertical="center" wrapText="1"/>
    </xf>
    <xf numFmtId="0" fontId="55" fillId="37" borderId="49" xfId="51" applyFont="1" applyFill="1" applyBorder="1" applyAlignment="1">
      <alignment horizontal="center" vertical="center" wrapText="1"/>
    </xf>
    <xf numFmtId="0" fontId="79" fillId="37" borderId="49" xfId="51" applyFont="1" applyFill="1" applyBorder="1" applyAlignment="1">
      <alignment horizontal="left" vertical="center"/>
    </xf>
    <xf numFmtId="0" fontId="55" fillId="37" borderId="49" xfId="51" applyFont="1" applyFill="1" applyBorder="1" applyAlignment="1">
      <alignment horizontal="center" vertical="center"/>
    </xf>
    <xf numFmtId="0" fontId="55" fillId="37" borderId="49" xfId="51" applyFont="1" applyFill="1" applyBorder="1" applyAlignment="1">
      <alignment horizontal="left" vertical="center"/>
    </xf>
    <xf numFmtId="0" fontId="55" fillId="37" borderId="49" xfId="51" applyFont="1" applyFill="1" applyBorder="1" applyAlignment="1">
      <alignment horizontal="distributed" vertical="center" indent="2"/>
    </xf>
    <xf numFmtId="0" fontId="79" fillId="37" borderId="49" xfId="51" applyFont="1" applyFill="1" applyBorder="1" applyAlignment="1">
      <alignment horizontal="center" vertical="center"/>
    </xf>
    <xf numFmtId="0" fontId="55" fillId="37" borderId="49" xfId="51" applyFont="1" applyFill="1" applyBorder="1" applyAlignment="1">
      <alignment vertical="center"/>
    </xf>
    <xf numFmtId="38" fontId="28" fillId="37" borderId="20" xfId="52" applyFont="1" applyFill="1" applyBorder="1" applyAlignment="1">
      <alignment vertical="center"/>
    </xf>
    <xf numFmtId="0" fontId="55" fillId="0" borderId="117" xfId="51" applyFont="1" applyBorder="1" applyAlignment="1">
      <alignment horizontal="distributed" vertical="center" indent="2"/>
    </xf>
    <xf numFmtId="38" fontId="55" fillId="0" borderId="118" xfId="52" applyFont="1" applyBorder="1" applyAlignment="1">
      <alignment vertical="center"/>
    </xf>
    <xf numFmtId="38" fontId="55" fillId="0" borderId="119" xfId="52" applyFont="1" applyBorder="1" applyAlignment="1">
      <alignment vertical="center"/>
    </xf>
    <xf numFmtId="38" fontId="55" fillId="0" borderId="119" xfId="52" applyFont="1" applyFill="1" applyBorder="1" applyAlignment="1">
      <alignment vertical="center"/>
    </xf>
    <xf numFmtId="38" fontId="55" fillId="0" borderId="120" xfId="52" applyFont="1" applyBorder="1" applyAlignment="1">
      <alignment vertical="center"/>
    </xf>
    <xf numFmtId="0" fontId="26" fillId="0" borderId="0" xfId="51" applyFont="1" applyAlignment="1">
      <alignment horizontal="left" vertical="center"/>
    </xf>
    <xf numFmtId="0" fontId="26" fillId="0" borderId="0" xfId="51" applyFont="1" applyAlignment="1">
      <alignment vertical="center"/>
    </xf>
    <xf numFmtId="0" fontId="55" fillId="0" borderId="114" xfId="0" applyFont="1" applyBorder="1" applyAlignment="1">
      <alignment horizontal="right" vertical="center"/>
    </xf>
    <xf numFmtId="0" fontId="55" fillId="0" borderId="20" xfId="0" applyFont="1" applyBorder="1" applyAlignment="1">
      <alignment horizontal="distributed" vertical="center" justifyLastLine="1"/>
    </xf>
    <xf numFmtId="0" fontId="55" fillId="0" borderId="50" xfId="51" applyFont="1" applyBorder="1" applyAlignment="1">
      <alignment horizontal="distributed" vertical="center" wrapText="1" justifyLastLine="1"/>
    </xf>
    <xf numFmtId="183" fontId="55" fillId="0" borderId="120" xfId="52" applyNumberFormat="1" applyFont="1" applyBorder="1" applyAlignment="1">
      <alignment vertical="center"/>
    </xf>
    <xf numFmtId="183" fontId="55" fillId="0" borderId="121" xfId="52" applyNumberFormat="1" applyFont="1" applyFill="1" applyBorder="1" applyAlignment="1">
      <alignment vertical="center"/>
    </xf>
    <xf numFmtId="0" fontId="80" fillId="0" borderId="0" xfId="0" applyFont="1" applyAlignment="1">
      <alignment horizontal="left" vertical="center"/>
    </xf>
    <xf numFmtId="0" fontId="100" fillId="0" borderId="0" xfId="0" applyFont="1" applyAlignment="1">
      <alignment vertical="center"/>
    </xf>
    <xf numFmtId="38" fontId="28" fillId="0" borderId="29" xfId="54" applyFont="1" applyFill="1" applyBorder="1" applyAlignment="1">
      <alignment horizontal="right" vertical="center"/>
    </xf>
    <xf numFmtId="38" fontId="28" fillId="0" borderId="1" xfId="54" applyFont="1" applyFill="1" applyBorder="1" applyAlignment="1">
      <alignment horizontal="right" vertical="center"/>
    </xf>
    <xf numFmtId="38" fontId="28" fillId="0" borderId="2" xfId="54" applyFont="1" applyBorder="1" applyAlignment="1">
      <alignment horizontal="right" vertical="center"/>
    </xf>
    <xf numFmtId="38" fontId="28" fillId="0" borderId="46" xfId="54" applyFont="1" applyBorder="1" applyAlignment="1">
      <alignment horizontal="right" vertical="center"/>
    </xf>
    <xf numFmtId="38" fontId="28" fillId="0" borderId="1" xfId="54" applyFont="1" applyBorder="1" applyAlignment="1">
      <alignment horizontal="right" vertical="center"/>
    </xf>
    <xf numFmtId="38" fontId="28" fillId="0" borderId="68" xfId="54" applyFont="1" applyBorder="1" applyAlignment="1">
      <alignment horizontal="right" vertical="center"/>
    </xf>
    <xf numFmtId="38" fontId="30" fillId="0" borderId="20" xfId="54" applyFont="1" applyBorder="1" applyAlignment="1">
      <alignment horizontal="right" vertical="center"/>
    </xf>
    <xf numFmtId="38" fontId="28" fillId="0" borderId="69" xfId="54" applyFont="1" applyBorder="1" applyAlignment="1">
      <alignment horizontal="right" vertical="center"/>
    </xf>
    <xf numFmtId="38" fontId="28" fillId="0" borderId="70" xfId="54" applyFont="1" applyBorder="1" applyAlignment="1">
      <alignment horizontal="right" vertical="center"/>
    </xf>
    <xf numFmtId="38" fontId="28" fillId="0" borderId="71" xfId="54" applyFont="1" applyBorder="1" applyAlignment="1">
      <alignment horizontal="right" vertical="center"/>
    </xf>
    <xf numFmtId="38" fontId="28" fillId="0" borderId="72" xfId="54" applyFont="1" applyBorder="1" applyAlignment="1">
      <alignment horizontal="right" vertical="center"/>
    </xf>
    <xf numFmtId="176" fontId="28" fillId="0" borderId="68" xfId="51" applyNumberFormat="1" applyFont="1" applyBorder="1" applyAlignment="1" applyProtection="1">
      <alignment horizontal="right" vertical="center"/>
      <protection locked="0"/>
    </xf>
    <xf numFmtId="176" fontId="28" fillId="0" borderId="69" xfId="51" applyNumberFormat="1" applyFont="1" applyBorder="1" applyAlignment="1" applyProtection="1">
      <alignment horizontal="right" vertical="center"/>
      <protection locked="0"/>
    </xf>
    <xf numFmtId="176" fontId="28" fillId="0" borderId="70" xfId="51" applyNumberFormat="1" applyFont="1" applyBorder="1" applyAlignment="1" applyProtection="1">
      <alignment horizontal="right" vertical="center"/>
      <protection locked="0"/>
    </xf>
    <xf numFmtId="176" fontId="28" fillId="0" borderId="71" xfId="51" applyNumberFormat="1" applyFont="1" applyBorder="1" applyAlignment="1" applyProtection="1">
      <alignment horizontal="right" vertical="center"/>
      <protection locked="0"/>
    </xf>
    <xf numFmtId="176" fontId="28" fillId="0" borderId="72" xfId="51" applyNumberFormat="1" applyFont="1" applyBorder="1" applyAlignment="1" applyProtection="1">
      <alignment horizontal="right" vertical="center"/>
      <protection locked="0"/>
    </xf>
    <xf numFmtId="0" fontId="101" fillId="0" borderId="0" xfId="0" applyFont="1"/>
    <xf numFmtId="0" fontId="0" fillId="0" borderId="0" xfId="0" applyAlignment="1">
      <alignment horizontal="left" indent="2"/>
    </xf>
    <xf numFmtId="38" fontId="103" fillId="36" borderId="0" xfId="54" applyFont="1" applyFill="1" applyBorder="1" applyAlignment="1">
      <alignment horizontal="center"/>
    </xf>
    <xf numFmtId="0" fontId="40" fillId="36" borderId="0" xfId="0" applyFont="1" applyFill="1" applyAlignment="1">
      <alignment horizontal="center"/>
    </xf>
    <xf numFmtId="0" fontId="40" fillId="0" borderId="0" xfId="0" applyFont="1"/>
    <xf numFmtId="38" fontId="40" fillId="36" borderId="0" xfId="54" applyFont="1" applyFill="1" applyBorder="1" applyAlignment="1">
      <alignment horizontal="center"/>
    </xf>
    <xf numFmtId="0" fontId="78" fillId="0" borderId="3" xfId="0" applyFont="1" applyBorder="1"/>
    <xf numFmtId="38" fontId="78" fillId="0" borderId="1" xfId="54" applyFont="1" applyFill="1" applyBorder="1" applyAlignment="1" applyProtection="1"/>
    <xf numFmtId="38" fontId="40" fillId="36" borderId="0" xfId="54" applyFont="1" applyFill="1" applyBorder="1" applyAlignment="1"/>
    <xf numFmtId="186" fontId="103" fillId="36" borderId="0" xfId="54" applyNumberFormat="1" applyFont="1" applyFill="1" applyBorder="1" applyAlignment="1">
      <alignment horizontal="center"/>
    </xf>
    <xf numFmtId="38" fontId="103" fillId="36" borderId="28" xfId="54" applyFont="1" applyFill="1" applyBorder="1" applyAlignment="1">
      <alignment horizontal="center"/>
    </xf>
    <xf numFmtId="38" fontId="40" fillId="36" borderId="18" xfId="54" applyFont="1" applyFill="1" applyBorder="1" applyAlignment="1"/>
    <xf numFmtId="0" fontId="101" fillId="0" borderId="28" xfId="0" applyFont="1" applyBorder="1"/>
    <xf numFmtId="38" fontId="101" fillId="0" borderId="0" xfId="0" applyNumberFormat="1" applyFont="1"/>
    <xf numFmtId="38" fontId="101" fillId="0" borderId="18" xfId="0" applyNumberFormat="1" applyFont="1" applyBorder="1"/>
    <xf numFmtId="0" fontId="0" fillId="0" borderId="28" xfId="0" applyBorder="1"/>
    <xf numFmtId="0" fontId="40" fillId="36" borderId="28" xfId="0" applyFont="1" applyFill="1" applyBorder="1" applyAlignment="1">
      <alignment horizontal="center"/>
    </xf>
    <xf numFmtId="38" fontId="0" fillId="0" borderId="0" xfId="54" applyFont="1" applyBorder="1" applyAlignment="1"/>
    <xf numFmtId="38" fontId="0" fillId="0" borderId="18" xfId="54" applyFont="1" applyBorder="1" applyAlignment="1"/>
    <xf numFmtId="0" fontId="0" fillId="0" borderId="28" xfId="0" applyBorder="1" applyAlignment="1">
      <alignment horizontal="left" indent="2"/>
    </xf>
    <xf numFmtId="0" fontId="40" fillId="36" borderId="29" xfId="0" applyFont="1" applyFill="1" applyBorder="1" applyAlignment="1">
      <alignment horizontal="center"/>
    </xf>
    <xf numFmtId="0" fontId="40" fillId="36" borderId="5" xfId="0" applyFont="1" applyFill="1" applyBorder="1" applyAlignment="1">
      <alignment horizontal="center"/>
    </xf>
    <xf numFmtId="38" fontId="40" fillId="36" borderId="5" xfId="54" applyFont="1" applyFill="1" applyBorder="1" applyAlignment="1"/>
    <xf numFmtId="38" fontId="40" fillId="36" borderId="30" xfId="54" applyFont="1" applyFill="1" applyBorder="1" applyAlignment="1"/>
    <xf numFmtId="38" fontId="40" fillId="36" borderId="28" xfId="54" applyFont="1" applyFill="1" applyBorder="1" applyAlignment="1">
      <alignment horizontal="center"/>
    </xf>
    <xf numFmtId="38" fontId="40" fillId="36" borderId="18" xfId="54" applyFont="1" applyFill="1" applyBorder="1" applyAlignment="1">
      <alignment horizontal="center"/>
    </xf>
    <xf numFmtId="38" fontId="0" fillId="0" borderId="28" xfId="0" applyNumberFormat="1" applyBorder="1"/>
    <xf numFmtId="184" fontId="101" fillId="0" borderId="0" xfId="0" applyNumberFormat="1" applyFont="1"/>
    <xf numFmtId="185" fontId="0" fillId="0" borderId="0" xfId="0" applyNumberFormat="1"/>
    <xf numFmtId="38" fontId="40" fillId="36" borderId="28" xfId="0" applyNumberFormat="1" applyFont="1" applyFill="1" applyBorder="1"/>
    <xf numFmtId="0" fontId="40" fillId="36" borderId="0" xfId="0" applyFont="1" applyFill="1"/>
    <xf numFmtId="38" fontId="40" fillId="36" borderId="29" xfId="0" applyNumberFormat="1" applyFont="1" applyFill="1" applyBorder="1"/>
    <xf numFmtId="0" fontId="40" fillId="36" borderId="5" xfId="0" applyFont="1" applyFill="1" applyBorder="1"/>
    <xf numFmtId="0" fontId="39" fillId="0" borderId="16" xfId="0" applyFont="1" applyBorder="1" applyAlignment="1">
      <alignment horizontal="center" vertical="center"/>
    </xf>
    <xf numFmtId="0" fontId="40" fillId="0" borderId="1" xfId="0" applyFont="1" applyBorder="1" applyAlignment="1">
      <alignment horizontal="center" vertical="center"/>
    </xf>
    <xf numFmtId="0" fontId="39" fillId="0" borderId="1" xfId="0" applyFont="1" applyBorder="1" applyAlignment="1">
      <alignment horizontal="center" vertical="center"/>
    </xf>
    <xf numFmtId="0" fontId="40" fillId="0" borderId="123" xfId="0" applyFont="1" applyBorder="1" applyAlignment="1">
      <alignment horizontal="center" vertical="center"/>
    </xf>
    <xf numFmtId="0" fontId="102" fillId="0" borderId="5" xfId="0" applyFont="1" applyBorder="1" applyAlignment="1">
      <alignment horizontal="center" vertical="center"/>
    </xf>
    <xf numFmtId="0" fontId="102" fillId="0" borderId="29" xfId="0" applyFont="1" applyBorder="1" applyAlignment="1">
      <alignment horizontal="center" vertical="center"/>
    </xf>
    <xf numFmtId="0" fontId="102" fillId="0" borderId="30" xfId="0" applyFont="1" applyBorder="1" applyAlignment="1">
      <alignment horizontal="center" vertical="center"/>
    </xf>
    <xf numFmtId="38" fontId="40" fillId="36" borderId="4" xfId="54" applyFont="1" applyFill="1" applyBorder="1" applyAlignment="1">
      <alignment horizontal="center" wrapText="1"/>
    </xf>
    <xf numFmtId="38" fontId="40" fillId="36" borderId="21" xfId="54" applyFont="1" applyFill="1" applyBorder="1" applyAlignment="1">
      <alignment horizontal="center" wrapText="1"/>
    </xf>
    <xf numFmtId="38" fontId="40" fillId="36" borderId="4" xfId="54" applyFont="1" applyFill="1" applyBorder="1" applyAlignment="1">
      <alignment horizontal="center"/>
    </xf>
    <xf numFmtId="38" fontId="0" fillId="0" borderId="0" xfId="0" applyNumberFormat="1"/>
    <xf numFmtId="38" fontId="0" fillId="0" borderId="18" xfId="0" applyNumberFormat="1" applyBorder="1"/>
    <xf numFmtId="38" fontId="40" fillId="36" borderId="0" xfId="0" applyNumberFormat="1" applyFont="1" applyFill="1"/>
    <xf numFmtId="38" fontId="40" fillId="36" borderId="18" xfId="0" applyNumberFormat="1" applyFont="1" applyFill="1" applyBorder="1"/>
    <xf numFmtId="0" fontId="0" fillId="0" borderId="29" xfId="0" applyBorder="1"/>
    <xf numFmtId="0" fontId="0" fillId="0" borderId="5" xfId="0" applyBorder="1"/>
    <xf numFmtId="0" fontId="0" fillId="0" borderId="30" xfId="0" applyBorder="1"/>
    <xf numFmtId="0" fontId="28" fillId="0" borderId="0" xfId="51" applyFont="1" applyAlignment="1">
      <alignment vertical="center"/>
    </xf>
    <xf numFmtId="0" fontId="28" fillId="0" borderId="0" xfId="51" applyFont="1" applyAlignment="1">
      <alignment horizontal="center" vertical="center"/>
    </xf>
    <xf numFmtId="0" fontId="104" fillId="0" borderId="0" xfId="51" applyFont="1" applyAlignment="1">
      <alignment horizontal="distributed" vertical="center" indent="16"/>
    </xf>
    <xf numFmtId="0" fontId="59" fillId="0" borderId="0" xfId="51" applyFont="1" applyAlignment="1">
      <alignment vertical="center"/>
    </xf>
    <xf numFmtId="0" fontId="59" fillId="0" borderId="0" xfId="51" applyFont="1"/>
    <xf numFmtId="38" fontId="71" fillId="0" borderId="0" xfId="54" applyFont="1" applyAlignment="1"/>
    <xf numFmtId="0" fontId="74" fillId="0" borderId="0" xfId="0" applyFont="1" applyAlignment="1">
      <alignment horizontal="right"/>
    </xf>
    <xf numFmtId="38" fontId="71" fillId="0" borderId="1" xfId="54" applyFont="1" applyFill="1" applyBorder="1" applyAlignment="1" applyProtection="1"/>
    <xf numFmtId="0" fontId="28" fillId="0" borderId="0" xfId="51" applyFont="1" applyAlignment="1">
      <alignment vertical="top"/>
    </xf>
    <xf numFmtId="0" fontId="28" fillId="0" borderId="0" xfId="51" applyFont="1" applyAlignment="1">
      <alignment horizontal="right" vertical="top"/>
    </xf>
    <xf numFmtId="0" fontId="78" fillId="0" borderId="0" xfId="0" applyFont="1"/>
    <xf numFmtId="0" fontId="78" fillId="0" borderId="0" xfId="0" quotePrefix="1" applyFont="1"/>
    <xf numFmtId="0" fontId="64" fillId="0" borderId="0" xfId="0" applyFont="1"/>
    <xf numFmtId="0" fontId="34" fillId="35" borderId="0" xfId="51" applyFont="1" applyFill="1" applyProtection="1">
      <protection locked="0"/>
    </xf>
    <xf numFmtId="0" fontId="107" fillId="0" borderId="0" xfId="51" applyFont="1" applyAlignment="1">
      <alignment horizontal="right"/>
    </xf>
    <xf numFmtId="0" fontId="38" fillId="0" borderId="0" xfId="51" applyFont="1" applyAlignment="1">
      <alignment vertical="center"/>
    </xf>
    <xf numFmtId="49" fontId="108" fillId="35" borderId="17" xfId="0" applyNumberFormat="1" applyFont="1" applyFill="1" applyBorder="1" applyAlignment="1" applyProtection="1">
      <alignment horizontal="center" vertical="center"/>
      <protection locked="0"/>
    </xf>
    <xf numFmtId="0" fontId="41" fillId="0" borderId="0" xfId="55" applyAlignment="1">
      <alignment vertical="center"/>
    </xf>
    <xf numFmtId="0" fontId="111" fillId="0" borderId="0" xfId="0" applyFont="1" applyAlignment="1">
      <alignment horizontal="left"/>
    </xf>
    <xf numFmtId="0" fontId="113" fillId="0" borderId="0" xfId="0" applyFont="1"/>
    <xf numFmtId="0" fontId="111" fillId="0" borderId="0" xfId="0" applyFont="1"/>
    <xf numFmtId="0" fontId="109" fillId="0" borderId="0" xfId="0" applyFont="1"/>
    <xf numFmtId="0" fontId="110" fillId="0" borderId="0" xfId="0" applyFont="1" applyAlignment="1">
      <alignment horizontal="right"/>
    </xf>
    <xf numFmtId="0" fontId="110" fillId="0" borderId="0" xfId="0" applyFont="1"/>
    <xf numFmtId="0" fontId="112" fillId="0" borderId="0" xfId="0" applyFont="1" applyAlignment="1">
      <alignment horizontal="left"/>
    </xf>
    <xf numFmtId="0" fontId="82" fillId="0" borderId="0" xfId="51" applyFont="1"/>
    <xf numFmtId="0" fontId="28" fillId="0" borderId="0" xfId="51" quotePrefix="1" applyFont="1" applyAlignment="1">
      <alignment vertical="center"/>
    </xf>
    <xf numFmtId="0" fontId="45" fillId="37" borderId="0" xfId="56" applyFont="1" applyFill="1" applyAlignment="1">
      <alignment vertical="center" wrapText="1"/>
    </xf>
    <xf numFmtId="0" fontId="115" fillId="0" borderId="3" xfId="56" applyFont="1" applyBorder="1" applyAlignment="1">
      <alignment vertical="center" wrapText="1"/>
    </xf>
    <xf numFmtId="38" fontId="116" fillId="0" borderId="20" xfId="52" applyFont="1" applyFill="1" applyBorder="1" applyAlignment="1" applyProtection="1">
      <alignment vertical="center" wrapText="1"/>
      <protection locked="0"/>
    </xf>
    <xf numFmtId="38" fontId="116" fillId="0" borderId="50" xfId="52" applyFont="1" applyFill="1" applyBorder="1" applyAlignment="1" applyProtection="1">
      <alignment vertical="center" wrapText="1"/>
      <protection locked="0"/>
    </xf>
    <xf numFmtId="0" fontId="25" fillId="37" borderId="122" xfId="0" applyFont="1" applyFill="1" applyBorder="1" applyAlignment="1" applyProtection="1">
      <alignment horizontal="center" vertical="center"/>
      <protection locked="0"/>
    </xf>
    <xf numFmtId="0" fontId="34" fillId="0" borderId="0" xfId="51" applyFont="1" applyAlignment="1" applyProtection="1">
      <alignment vertical="center"/>
      <protection locked="0"/>
    </xf>
    <xf numFmtId="0" fontId="67" fillId="0" borderId="0" xfId="0" applyFont="1" applyAlignment="1">
      <alignment wrapText="1"/>
    </xf>
    <xf numFmtId="0" fontId="41" fillId="0" borderId="6" xfId="55" applyBorder="1" applyAlignment="1" applyProtection="1"/>
    <xf numFmtId="0" fontId="38" fillId="0" borderId="18" xfId="0" applyFont="1" applyBorder="1" applyAlignment="1">
      <alignment horizontal="right" vertical="center"/>
    </xf>
    <xf numFmtId="0" fontId="79" fillId="35" borderId="17" xfId="0" applyFont="1" applyFill="1" applyBorder="1" applyAlignment="1" applyProtection="1">
      <alignment wrapText="1"/>
      <protection locked="0"/>
    </xf>
    <xf numFmtId="0" fontId="79" fillId="35" borderId="3" xfId="0" applyFont="1" applyFill="1" applyBorder="1" applyAlignment="1" applyProtection="1">
      <alignment wrapText="1"/>
      <protection locked="0"/>
    </xf>
    <xf numFmtId="0" fontId="28" fillId="35" borderId="1" xfId="0" applyFont="1" applyFill="1" applyBorder="1" applyAlignment="1" applyProtection="1">
      <alignment vertical="center"/>
      <protection locked="0"/>
    </xf>
    <xf numFmtId="0" fontId="41" fillId="35" borderId="5" xfId="55" applyFill="1" applyBorder="1" applyAlignment="1"/>
    <xf numFmtId="0" fontId="34" fillId="35" borderId="5" xfId="51" applyFont="1" applyFill="1" applyBorder="1" applyAlignment="1">
      <alignment horizontal="left"/>
    </xf>
    <xf numFmtId="0" fontId="34" fillId="35" borderId="17" xfId="51" applyFont="1" applyFill="1" applyBorder="1" applyAlignment="1">
      <alignment horizontal="left"/>
    </xf>
    <xf numFmtId="0" fontId="78" fillId="35" borderId="17" xfId="0" applyFont="1" applyFill="1" applyBorder="1" applyProtection="1">
      <protection locked="0"/>
    </xf>
    <xf numFmtId="0" fontId="78" fillId="35" borderId="3" xfId="0" applyFont="1" applyFill="1" applyBorder="1" applyProtection="1">
      <protection locked="0"/>
    </xf>
    <xf numFmtId="0" fontId="0" fillId="0" borderId="3" xfId="0" applyBorder="1"/>
    <xf numFmtId="0" fontId="34" fillId="35" borderId="5" xfId="51" applyFont="1" applyFill="1" applyBorder="1"/>
    <xf numFmtId="0" fontId="41" fillId="35" borderId="17" xfId="55" applyFill="1" applyBorder="1" applyProtection="1">
      <protection locked="0"/>
    </xf>
    <xf numFmtId="0" fontId="45" fillId="37" borderId="5" xfId="56" applyFont="1" applyFill="1" applyBorder="1" applyAlignment="1" applyProtection="1">
      <alignment vertical="center" wrapText="1"/>
      <protection locked="0"/>
    </xf>
    <xf numFmtId="0" fontId="45" fillId="37" borderId="0" xfId="56" applyFont="1" applyFill="1" applyAlignment="1" applyProtection="1">
      <alignment vertical="center" wrapText="1"/>
      <protection locked="0"/>
    </xf>
    <xf numFmtId="0" fontId="45" fillId="37" borderId="28" xfId="56" applyFont="1" applyFill="1" applyBorder="1" applyAlignment="1" applyProtection="1">
      <alignment vertical="center" wrapText="1"/>
      <protection locked="0"/>
    </xf>
    <xf numFmtId="0" fontId="45" fillId="37" borderId="18" xfId="56" applyFont="1" applyFill="1" applyBorder="1" applyAlignment="1" applyProtection="1">
      <alignment vertical="center" wrapText="1"/>
      <protection locked="0"/>
    </xf>
    <xf numFmtId="0" fontId="45" fillId="37" borderId="29" xfId="56" applyFont="1" applyFill="1" applyBorder="1" applyAlignment="1" applyProtection="1">
      <alignment vertical="center" wrapText="1"/>
      <protection locked="0"/>
    </xf>
    <xf numFmtId="0" fontId="45" fillId="37" borderId="30" xfId="56" applyFont="1" applyFill="1" applyBorder="1" applyAlignment="1" applyProtection="1">
      <alignment vertical="center" wrapText="1"/>
      <protection locked="0"/>
    </xf>
    <xf numFmtId="0" fontId="48" fillId="37" borderId="17" xfId="56" applyFont="1" applyFill="1" applyBorder="1" applyAlignment="1" applyProtection="1">
      <alignment vertical="center" wrapText="1"/>
      <protection locked="0"/>
    </xf>
    <xf numFmtId="0" fontId="48" fillId="0" borderId="29" xfId="56" applyFont="1" applyBorder="1" applyAlignment="1" applyProtection="1">
      <alignment horizontal="center" vertical="center" wrapText="1"/>
      <protection locked="0"/>
    </xf>
    <xf numFmtId="38" fontId="55" fillId="0" borderId="108" xfId="52" applyFont="1" applyFill="1" applyBorder="1" applyAlignment="1" applyProtection="1">
      <alignment vertical="center"/>
    </xf>
    <xf numFmtId="38" fontId="28" fillId="0" borderId="78" xfId="52" applyFont="1" applyFill="1" applyBorder="1" applyAlignment="1" applyProtection="1">
      <alignment vertical="center"/>
    </xf>
    <xf numFmtId="38" fontId="55" fillId="0" borderId="81" xfId="52" applyFont="1" applyFill="1" applyBorder="1" applyAlignment="1" applyProtection="1">
      <alignment vertical="center"/>
    </xf>
    <xf numFmtId="38" fontId="26" fillId="28" borderId="25" xfId="0" applyNumberFormat="1" applyFont="1" applyFill="1" applyBorder="1" applyAlignment="1">
      <alignment vertical="center" wrapText="1"/>
    </xf>
    <xf numFmtId="38" fontId="26" fillId="28" borderId="33" xfId="0" applyNumberFormat="1" applyFont="1" applyFill="1" applyBorder="1" applyAlignment="1">
      <alignment vertical="center" wrapText="1"/>
    </xf>
    <xf numFmtId="0" fontId="61" fillId="28" borderId="5" xfId="51" applyFont="1" applyFill="1" applyBorder="1" applyAlignment="1">
      <alignment horizontal="left" wrapText="1"/>
    </xf>
    <xf numFmtId="0" fontId="83" fillId="28" borderId="5" xfId="51" applyFont="1" applyFill="1" applyBorder="1" applyAlignment="1">
      <alignment horizontal="left" wrapText="1"/>
    </xf>
    <xf numFmtId="0" fontId="34" fillId="0" borderId="0" xfId="51" applyFont="1" applyAlignment="1">
      <alignment horizontal="right" vertical="center"/>
    </xf>
    <xf numFmtId="0" fontId="34" fillId="0" borderId="0" xfId="51" applyFont="1" applyAlignment="1">
      <alignment horizontal="center" vertical="center"/>
    </xf>
    <xf numFmtId="0" fontId="34" fillId="0" borderId="0" xfId="51" applyFont="1" applyAlignment="1">
      <alignment horizontal="center" vertical="top"/>
    </xf>
    <xf numFmtId="0" fontId="83" fillId="28" borderId="0" xfId="51" applyFont="1" applyFill="1" applyAlignment="1">
      <alignment horizontal="left" vertical="top" wrapText="1"/>
    </xf>
    <xf numFmtId="0" fontId="34" fillId="0" borderId="0" xfId="51" applyFont="1" applyAlignment="1">
      <alignment horizontal="center"/>
    </xf>
    <xf numFmtId="38" fontId="114" fillId="28" borderId="5" xfId="54" applyFont="1" applyFill="1" applyBorder="1" applyAlignment="1">
      <alignment horizontal="right"/>
    </xf>
    <xf numFmtId="0" fontId="34" fillId="0" borderId="0" xfId="0" applyFont="1" applyAlignment="1">
      <alignment horizontal="center" vertical="top"/>
    </xf>
    <xf numFmtId="0" fontId="34" fillId="35" borderId="0" xfId="51" applyFont="1" applyFill="1" applyAlignment="1">
      <alignment horizontal="right" vertical="center"/>
    </xf>
    <xf numFmtId="0" fontId="34" fillId="28" borderId="0" xfId="51" applyFont="1" applyFill="1" applyAlignment="1">
      <alignment horizontal="left" wrapText="1"/>
    </xf>
    <xf numFmtId="0" fontId="83" fillId="28" borderId="5" xfId="51" applyFont="1" applyFill="1" applyBorder="1" applyAlignment="1">
      <alignment horizontal="center" wrapText="1"/>
    </xf>
    <xf numFmtId="0" fontId="34" fillId="28" borderId="0" xfId="51" applyFont="1" applyFill="1" applyAlignment="1">
      <alignment vertical="top" wrapText="1"/>
    </xf>
    <xf numFmtId="0" fontId="61" fillId="28" borderId="5" xfId="51" applyFont="1" applyFill="1" applyBorder="1" applyAlignment="1">
      <alignment horizontal="left"/>
    </xf>
    <xf numFmtId="0" fontId="34" fillId="0" borderId="0" xfId="51" applyFont="1" applyAlignment="1">
      <alignment horizontal="right"/>
    </xf>
    <xf numFmtId="0" fontId="84" fillId="28" borderId="5" xfId="55" applyFont="1" applyFill="1" applyBorder="1" applyAlignment="1" applyProtection="1">
      <alignment horizontal="center"/>
    </xf>
    <xf numFmtId="0" fontId="61" fillId="28" borderId="5" xfId="51" applyFont="1" applyFill="1" applyBorder="1" applyAlignment="1">
      <alignment horizontal="center"/>
    </xf>
    <xf numFmtId="0" fontId="61" fillId="28" borderId="17" xfId="51" applyFont="1" applyFill="1" applyBorder="1" applyAlignment="1">
      <alignment horizontal="left"/>
    </xf>
    <xf numFmtId="0" fontId="47" fillId="0" borderId="0" xfId="56" applyFont="1" applyAlignment="1">
      <alignment horizontal="center" vertical="center"/>
    </xf>
    <xf numFmtId="0" fontId="48" fillId="0" borderId="1" xfId="56" applyFont="1" applyBorder="1" applyAlignment="1">
      <alignment horizontal="center" vertical="center" wrapText="1"/>
    </xf>
    <xf numFmtId="0" fontId="85" fillId="0" borderId="6" xfId="56" applyFont="1" applyBorder="1" applyAlignment="1">
      <alignment horizontal="center" vertical="center" wrapText="1"/>
    </xf>
    <xf numFmtId="0" fontId="85" fillId="0" borderId="17" xfId="56" applyFont="1" applyBorder="1" applyAlignment="1">
      <alignment horizontal="center" vertical="center" wrapText="1"/>
    </xf>
    <xf numFmtId="0" fontId="85" fillId="0" borderId="3" xfId="56" applyFont="1" applyBorder="1" applyAlignment="1">
      <alignment horizontal="center" vertical="center" wrapText="1"/>
    </xf>
    <xf numFmtId="0" fontId="45" fillId="0" borderId="6" xfId="56" applyFont="1" applyBorder="1" applyAlignment="1">
      <alignment horizontal="center" vertical="center" wrapText="1"/>
    </xf>
    <xf numFmtId="0" fontId="45" fillId="0" borderId="17" xfId="56" applyFont="1" applyBorder="1" applyAlignment="1">
      <alignment horizontal="center" vertical="center" wrapText="1"/>
    </xf>
    <xf numFmtId="0" fontId="45" fillId="0" borderId="3" xfId="56" applyFont="1" applyBorder="1" applyAlignment="1">
      <alignment horizontal="center" vertical="center" wrapText="1"/>
    </xf>
    <xf numFmtId="0" fontId="45" fillId="0" borderId="1" xfId="56" applyFont="1" applyBorder="1" applyAlignment="1">
      <alignment horizontal="center" vertical="center" wrapText="1"/>
    </xf>
    <xf numFmtId="0" fontId="45" fillId="0" borderId="0" xfId="56" applyFont="1" applyAlignment="1">
      <alignment vertical="center" wrapText="1"/>
    </xf>
    <xf numFmtId="0" fontId="53" fillId="0" borderId="28" xfId="56" applyFont="1" applyBorder="1" applyAlignment="1">
      <alignment horizontal="right" vertical="top" wrapText="1"/>
    </xf>
    <xf numFmtId="0" fontId="53" fillId="0" borderId="18" xfId="56" applyFont="1" applyBorder="1" applyAlignment="1">
      <alignment horizontal="right" vertical="top" wrapText="1"/>
    </xf>
    <xf numFmtId="0" fontId="58" fillId="28" borderId="6" xfId="56" applyFont="1" applyFill="1" applyBorder="1" applyAlignment="1">
      <alignment horizontal="center" vertical="center" wrapText="1"/>
    </xf>
    <xf numFmtId="0" fontId="58" fillId="28" borderId="17" xfId="56" applyFont="1" applyFill="1" applyBorder="1" applyAlignment="1">
      <alignment horizontal="center" vertical="center" wrapText="1"/>
    </xf>
    <xf numFmtId="0" fontId="58" fillId="28" borderId="3" xfId="56" applyFont="1" applyFill="1" applyBorder="1" applyAlignment="1">
      <alignment horizontal="center" vertical="center" wrapText="1"/>
    </xf>
    <xf numFmtId="0" fontId="45" fillId="28" borderId="1" xfId="56" applyFont="1" applyFill="1" applyBorder="1" applyAlignment="1">
      <alignment horizontal="left" vertical="center" wrapText="1"/>
    </xf>
    <xf numFmtId="0" fontId="45" fillId="37" borderId="6" xfId="56" applyFont="1" applyFill="1" applyBorder="1" applyAlignment="1" applyProtection="1">
      <alignment horizontal="center" vertical="center" wrapText="1"/>
      <protection locked="0"/>
    </xf>
    <xf numFmtId="0" fontId="45" fillId="37" borderId="17" xfId="56" applyFont="1" applyFill="1" applyBorder="1" applyAlignment="1" applyProtection="1">
      <alignment horizontal="center" vertical="center" wrapText="1"/>
      <protection locked="0"/>
    </xf>
    <xf numFmtId="0" fontId="45" fillId="37" borderId="3" xfId="56" applyFont="1" applyFill="1" applyBorder="1" applyAlignment="1" applyProtection="1">
      <alignment horizontal="center" vertical="center" wrapText="1"/>
      <protection locked="0"/>
    </xf>
    <xf numFmtId="0" fontId="45" fillId="0" borderId="16" xfId="56" applyFont="1" applyBorder="1" applyAlignment="1">
      <alignment vertical="center" wrapText="1"/>
    </xf>
    <xf numFmtId="0" fontId="45" fillId="0" borderId="22" xfId="56" applyFont="1" applyBorder="1" applyAlignment="1">
      <alignment vertical="center" wrapText="1"/>
    </xf>
    <xf numFmtId="0" fontId="45" fillId="37" borderId="5" xfId="56" applyFont="1" applyFill="1" applyBorder="1" applyAlignment="1" applyProtection="1">
      <alignment vertical="center" wrapText="1"/>
      <protection locked="0"/>
    </xf>
    <xf numFmtId="0" fontId="50" fillId="0" borderId="28" xfId="56" applyFont="1" applyBorder="1" applyAlignment="1">
      <alignment horizontal="right" vertical="center" wrapText="1"/>
    </xf>
    <xf numFmtId="0" fontId="45" fillId="0" borderId="0" xfId="56" applyFont="1" applyAlignment="1">
      <alignment horizontal="right" vertical="center" wrapText="1"/>
    </xf>
    <xf numFmtId="0" fontId="50" fillId="0" borderId="29" xfId="56" applyFont="1" applyBorder="1" applyAlignment="1">
      <alignment horizontal="right" vertical="center" wrapText="1"/>
    </xf>
    <xf numFmtId="0" fontId="45" fillId="0" borderId="5" xfId="56" applyFont="1" applyBorder="1" applyAlignment="1">
      <alignment horizontal="right" vertical="center" wrapText="1"/>
    </xf>
    <xf numFmtId="181" fontId="45" fillId="37" borderId="17" xfId="56" applyNumberFormat="1" applyFont="1" applyFill="1" applyBorder="1" applyAlignment="1" applyProtection="1">
      <alignment horizontal="center" vertical="center" wrapText="1"/>
      <protection locked="0"/>
    </xf>
    <xf numFmtId="181" fontId="45" fillId="36" borderId="17" xfId="56" applyNumberFormat="1" applyFont="1" applyFill="1" applyBorder="1" applyAlignment="1" applyProtection="1">
      <alignment horizontal="center" vertical="center" wrapText="1"/>
      <protection locked="0"/>
    </xf>
    <xf numFmtId="0" fontId="90" fillId="0" borderId="28" xfId="56" applyFont="1" applyBorder="1" applyAlignment="1">
      <alignment vertical="center" wrapText="1"/>
    </xf>
    <xf numFmtId="0" fontId="90" fillId="0" borderId="0" xfId="56" applyFont="1" applyAlignment="1">
      <alignment vertical="center" wrapText="1"/>
    </xf>
    <xf numFmtId="0" fontId="90" fillId="0" borderId="18" xfId="56" applyFont="1" applyBorder="1" applyAlignment="1">
      <alignment vertical="center" wrapText="1"/>
    </xf>
    <xf numFmtId="177" fontId="45" fillId="0" borderId="28" xfId="56" applyNumberFormat="1" applyFont="1" applyBorder="1" applyAlignment="1">
      <alignment vertical="center" wrapText="1"/>
    </xf>
    <xf numFmtId="177" fontId="45" fillId="0" borderId="18" xfId="56" applyNumberFormat="1" applyFont="1" applyBorder="1" applyAlignment="1">
      <alignment vertical="center" wrapText="1"/>
    </xf>
    <xf numFmtId="0" fontId="45" fillId="0" borderId="20" xfId="56" applyFont="1" applyBorder="1" applyAlignment="1">
      <alignment horizontal="center" vertical="center" textRotation="255" wrapText="1"/>
    </xf>
    <xf numFmtId="177" fontId="45" fillId="37" borderId="28" xfId="56" applyNumberFormat="1" applyFont="1" applyFill="1" applyBorder="1" applyAlignment="1" applyProtection="1">
      <alignment vertical="center" wrapText="1"/>
      <protection locked="0"/>
    </xf>
    <xf numFmtId="177" fontId="45" fillId="36" borderId="18" xfId="56" applyNumberFormat="1" applyFont="1" applyFill="1" applyBorder="1" applyAlignment="1" applyProtection="1">
      <alignment vertical="center" wrapText="1"/>
      <protection locked="0"/>
    </xf>
    <xf numFmtId="0" fontId="45" fillId="0" borderId="0" xfId="56" applyFont="1" applyAlignment="1" applyProtection="1">
      <alignment vertical="center" wrapText="1"/>
      <protection locked="0"/>
    </xf>
    <xf numFmtId="177" fontId="45" fillId="0" borderId="28" xfId="56" applyNumberFormat="1" applyFont="1" applyBorder="1" applyAlignment="1" applyProtection="1">
      <alignment vertical="center" wrapText="1"/>
      <protection locked="0"/>
    </xf>
    <xf numFmtId="177" fontId="45" fillId="0" borderId="18" xfId="56" applyNumberFormat="1" applyFont="1" applyBorder="1" applyAlignment="1" applyProtection="1">
      <alignment vertical="center" wrapText="1"/>
      <protection locked="0"/>
    </xf>
    <xf numFmtId="0" fontId="58" fillId="0" borderId="3" xfId="56" applyFont="1" applyBorder="1" applyAlignment="1">
      <alignment horizontal="center" vertical="center" wrapText="1"/>
    </xf>
    <xf numFmtId="0" fontId="58" fillId="0" borderId="1" xfId="56" applyFont="1" applyBorder="1" applyAlignment="1">
      <alignment horizontal="center" vertical="center" wrapText="1"/>
    </xf>
    <xf numFmtId="177" fontId="58" fillId="0" borderId="1" xfId="56" applyNumberFormat="1" applyFont="1" applyBorder="1" applyAlignment="1">
      <alignment vertical="center" wrapText="1"/>
    </xf>
    <xf numFmtId="0" fontId="45" fillId="0" borderId="21" xfId="56" applyFont="1" applyBorder="1" applyAlignment="1">
      <alignment vertical="center" wrapText="1"/>
    </xf>
    <xf numFmtId="0" fontId="45" fillId="0" borderId="21" xfId="56" applyFont="1" applyBorder="1" applyAlignment="1">
      <alignment horizontal="right" vertical="top" wrapText="1"/>
    </xf>
    <xf numFmtId="0" fontId="45" fillId="0" borderId="22" xfId="56" applyFont="1" applyBorder="1" applyAlignment="1">
      <alignment horizontal="right" vertical="top" wrapText="1"/>
    </xf>
    <xf numFmtId="0" fontId="58" fillId="0" borderId="4" xfId="56" applyFont="1" applyBorder="1" applyAlignment="1">
      <alignment horizontal="center" vertical="center" wrapText="1"/>
    </xf>
    <xf numFmtId="178" fontId="58" fillId="0" borderId="1" xfId="56" applyNumberFormat="1" applyFont="1" applyBorder="1" applyAlignment="1">
      <alignment vertical="center" wrapText="1"/>
    </xf>
    <xf numFmtId="0" fontId="45" fillId="37" borderId="28" xfId="56" applyFont="1" applyFill="1" applyBorder="1" applyAlignment="1" applyProtection="1">
      <alignment vertical="center" wrapText="1"/>
      <protection locked="0"/>
    </xf>
    <xf numFmtId="0" fontId="45" fillId="37" borderId="0" xfId="56" applyFont="1" applyFill="1" applyAlignment="1" applyProtection="1">
      <alignment vertical="center" wrapText="1"/>
      <protection locked="0"/>
    </xf>
    <xf numFmtId="0" fontId="45" fillId="37" borderId="18" xfId="56" applyFont="1" applyFill="1" applyBorder="1" applyAlignment="1" applyProtection="1">
      <alignment vertical="center" wrapText="1"/>
      <protection locked="0"/>
    </xf>
    <xf numFmtId="178" fontId="45" fillId="37" borderId="28" xfId="56" applyNumberFormat="1" applyFont="1" applyFill="1" applyBorder="1" applyAlignment="1" applyProtection="1">
      <alignment vertical="center" wrapText="1"/>
      <protection locked="0"/>
    </xf>
    <xf numFmtId="178" fontId="45" fillId="37" borderId="18" xfId="56" applyNumberFormat="1" applyFont="1" applyFill="1" applyBorder="1" applyAlignment="1" applyProtection="1">
      <alignment vertical="center" wrapText="1"/>
      <protection locked="0"/>
    </xf>
    <xf numFmtId="0" fontId="45" fillId="0" borderId="28" xfId="56" applyFont="1" applyBorder="1" applyAlignment="1">
      <alignment horizontal="center" vertical="center" textRotation="255" wrapText="1"/>
    </xf>
    <xf numFmtId="0" fontId="88" fillId="0" borderId="1" xfId="56" applyFont="1" applyBorder="1" applyAlignment="1">
      <alignment horizontal="center" vertical="center" wrapText="1"/>
    </xf>
    <xf numFmtId="178" fontId="88" fillId="0" borderId="6" xfId="56" applyNumberFormat="1" applyFont="1" applyBorder="1" applyAlignment="1">
      <alignment vertical="center" wrapText="1"/>
    </xf>
    <xf numFmtId="178" fontId="88" fillId="0" borderId="3" xfId="56" applyNumberFormat="1" applyFont="1" applyBorder="1" applyAlignment="1">
      <alignment vertical="center" wrapText="1"/>
    </xf>
    <xf numFmtId="0" fontId="89" fillId="0" borderId="1" xfId="56" applyFont="1" applyBorder="1" applyAlignment="1">
      <alignment horizontal="left" vertical="center" wrapText="1"/>
    </xf>
    <xf numFmtId="0" fontId="48" fillId="0" borderId="21" xfId="56" applyFont="1" applyBorder="1" applyAlignment="1">
      <alignment vertical="center" wrapText="1"/>
    </xf>
    <xf numFmtId="0" fontId="48" fillId="0" borderId="16" xfId="56" applyFont="1" applyBorder="1" applyAlignment="1">
      <alignment vertical="center" wrapText="1"/>
    </xf>
    <xf numFmtId="0" fontId="48" fillId="0" borderId="22" xfId="56" applyFont="1" applyBorder="1" applyAlignment="1">
      <alignment vertical="center" wrapText="1"/>
    </xf>
    <xf numFmtId="0" fontId="48" fillId="0" borderId="21" xfId="56" applyFont="1" applyBorder="1" applyAlignment="1">
      <alignment horizontal="right" vertical="center" wrapText="1"/>
    </xf>
    <xf numFmtId="0" fontId="48" fillId="0" borderId="16" xfId="56" applyFont="1" applyBorder="1" applyAlignment="1">
      <alignment horizontal="right" vertical="center" wrapText="1"/>
    </xf>
    <xf numFmtId="0" fontId="48" fillId="0" borderId="22" xfId="56" applyFont="1" applyBorder="1" applyAlignment="1">
      <alignment horizontal="right" vertical="center" wrapText="1"/>
    </xf>
    <xf numFmtId="0" fontId="48" fillId="0" borderId="28" xfId="56" applyFont="1" applyBorder="1" applyAlignment="1">
      <alignment vertical="center" wrapText="1"/>
    </xf>
    <xf numFmtId="0" fontId="48" fillId="0" borderId="0" xfId="56" applyFont="1" applyAlignment="1">
      <alignment vertical="center" wrapText="1"/>
    </xf>
    <xf numFmtId="0" fontId="48" fillId="0" borderId="18" xfId="56" applyFont="1" applyBorder="1" applyAlignment="1">
      <alignment vertical="center" wrapText="1"/>
    </xf>
    <xf numFmtId="176" fontId="48" fillId="0" borderId="28" xfId="56" applyNumberFormat="1" applyFont="1" applyBorder="1" applyAlignment="1">
      <alignment horizontal="right" vertical="center" wrapText="1"/>
    </xf>
    <xf numFmtId="176" fontId="48" fillId="0" borderId="0" xfId="56" applyNumberFormat="1" applyFont="1" applyAlignment="1">
      <alignment horizontal="right" vertical="center" wrapText="1"/>
    </xf>
    <xf numFmtId="176" fontId="48" fillId="0" borderId="18" xfId="56" applyNumberFormat="1" applyFont="1" applyBorder="1" applyAlignment="1">
      <alignment horizontal="right" vertical="center" wrapText="1"/>
    </xf>
    <xf numFmtId="0" fontId="48" fillId="0" borderId="28" xfId="56" applyFont="1" applyBorder="1" applyAlignment="1">
      <alignment horizontal="center" vertical="center" wrapText="1"/>
    </xf>
    <xf numFmtId="0" fontId="48" fillId="0" borderId="18" xfId="56" applyFont="1" applyBorder="1" applyAlignment="1">
      <alignment horizontal="center" vertical="center" wrapText="1"/>
    </xf>
    <xf numFmtId="0" fontId="48" fillId="0" borderId="28" xfId="56" applyFont="1" applyBorder="1" applyAlignment="1" applyProtection="1">
      <alignment horizontal="center" vertical="center" wrapText="1"/>
      <protection locked="0"/>
    </xf>
    <xf numFmtId="0" fontId="48" fillId="0" borderId="18" xfId="56" applyFont="1" applyBorder="1" applyAlignment="1" applyProtection="1">
      <alignment horizontal="center" vertical="center" wrapText="1"/>
      <protection locked="0"/>
    </xf>
    <xf numFmtId="176" fontId="48" fillId="37" borderId="28" xfId="56" applyNumberFormat="1" applyFont="1" applyFill="1" applyBorder="1" applyAlignment="1" applyProtection="1">
      <alignment horizontal="right" vertical="center" wrapText="1"/>
      <protection locked="0"/>
    </xf>
    <xf numFmtId="176" fontId="48" fillId="37" borderId="0" xfId="56" applyNumberFormat="1" applyFont="1" applyFill="1" applyAlignment="1" applyProtection="1">
      <alignment horizontal="right" vertical="center" wrapText="1"/>
      <protection locked="0"/>
    </xf>
    <xf numFmtId="176" fontId="48" fillId="37" borderId="18" xfId="56" applyNumberFormat="1" applyFont="1" applyFill="1" applyBorder="1" applyAlignment="1" applyProtection="1">
      <alignment horizontal="right" vertical="center" wrapText="1"/>
      <protection locked="0"/>
    </xf>
    <xf numFmtId="0" fontId="48" fillId="37" borderId="28" xfId="56" applyFont="1" applyFill="1" applyBorder="1" applyAlignment="1" applyProtection="1">
      <alignment horizontal="center" vertical="center" wrapText="1"/>
      <protection locked="0"/>
    </xf>
    <xf numFmtId="0" fontId="48" fillId="37" borderId="18" xfId="56" applyFont="1" applyFill="1" applyBorder="1" applyAlignment="1" applyProtection="1">
      <alignment horizontal="center" vertical="center" wrapText="1"/>
      <protection locked="0"/>
    </xf>
    <xf numFmtId="0" fontId="48" fillId="37" borderId="21" xfId="56" applyFont="1" applyFill="1" applyBorder="1" applyAlignment="1" applyProtection="1">
      <alignment vertical="center" wrapText="1"/>
      <protection locked="0"/>
    </xf>
    <xf numFmtId="0" fontId="48" fillId="37" borderId="16" xfId="56" applyFont="1" applyFill="1" applyBorder="1" applyAlignment="1" applyProtection="1">
      <alignment vertical="center" wrapText="1"/>
      <protection locked="0"/>
    </xf>
    <xf numFmtId="0" fontId="48" fillId="37" borderId="22" xfId="56" applyFont="1" applyFill="1" applyBorder="1" applyAlignment="1" applyProtection="1">
      <alignment vertical="center" wrapText="1"/>
      <protection locked="0"/>
    </xf>
    <xf numFmtId="0" fontId="48" fillId="37" borderId="28" xfId="56" applyFont="1" applyFill="1" applyBorder="1" applyAlignment="1" applyProtection="1">
      <alignment vertical="center" wrapText="1"/>
      <protection locked="0"/>
    </xf>
    <xf numFmtId="0" fontId="48" fillId="37" borderId="0" xfId="56" applyFont="1" applyFill="1" applyAlignment="1" applyProtection="1">
      <alignment vertical="center" wrapText="1"/>
      <protection locked="0"/>
    </xf>
    <xf numFmtId="0" fontId="48" fillId="37" borderId="18" xfId="56" applyFont="1" applyFill="1" applyBorder="1" applyAlignment="1" applyProtection="1">
      <alignment vertical="center" wrapText="1"/>
      <protection locked="0"/>
    </xf>
    <xf numFmtId="0" fontId="48" fillId="37" borderId="29" xfId="56" applyFont="1" applyFill="1" applyBorder="1" applyAlignment="1" applyProtection="1">
      <alignment vertical="center" wrapText="1"/>
      <protection locked="0"/>
    </xf>
    <xf numFmtId="0" fontId="48" fillId="37" borderId="5" xfId="56" applyFont="1" applyFill="1" applyBorder="1" applyAlignment="1" applyProtection="1">
      <alignment vertical="center" wrapText="1"/>
      <protection locked="0"/>
    </xf>
    <xf numFmtId="0" fontId="48" fillId="37" borderId="30" xfId="56" applyFont="1" applyFill="1" applyBorder="1" applyAlignment="1" applyProtection="1">
      <alignment vertical="center" wrapText="1"/>
      <protection locked="0"/>
    </xf>
    <xf numFmtId="0" fontId="54" fillId="0" borderId="0" xfId="56" applyFont="1" applyAlignment="1">
      <alignment vertical="center" wrapText="1"/>
    </xf>
    <xf numFmtId="0" fontId="54" fillId="0" borderId="0" xfId="56" applyFont="1" applyAlignment="1">
      <alignment horizontal="center" vertical="center" wrapText="1"/>
    </xf>
    <xf numFmtId="176" fontId="48" fillId="0" borderId="6" xfId="56" applyNumberFormat="1" applyFont="1" applyBorder="1" applyAlignment="1">
      <alignment vertical="center" wrapText="1"/>
    </xf>
    <xf numFmtId="176" fontId="48" fillId="0" borderId="17" xfId="56" applyNumberFormat="1" applyFont="1" applyBorder="1" applyAlignment="1">
      <alignment vertical="center" wrapText="1"/>
    </xf>
    <xf numFmtId="176" fontId="48" fillId="0" borderId="3" xfId="56" applyNumberFormat="1" applyFont="1" applyBorder="1" applyAlignment="1">
      <alignment vertical="center" wrapText="1"/>
    </xf>
    <xf numFmtId="0" fontId="52" fillId="0" borderId="6" xfId="56" applyFont="1" applyBorder="1" applyAlignment="1">
      <alignment horizontal="center" vertical="center" shrinkToFit="1"/>
    </xf>
    <xf numFmtId="0" fontId="52" fillId="0" borderId="3" xfId="56" applyFont="1" applyBorder="1" applyAlignment="1">
      <alignment horizontal="center" vertical="center" shrinkToFit="1"/>
    </xf>
    <xf numFmtId="0" fontId="53" fillId="0" borderId="6" xfId="56" applyFont="1" applyBorder="1" applyAlignment="1">
      <alignment horizontal="left" vertical="center" wrapText="1"/>
    </xf>
    <xf numFmtId="0" fontId="53" fillId="0" borderId="17" xfId="56" applyFont="1" applyBorder="1" applyAlignment="1">
      <alignment horizontal="left" vertical="center" wrapText="1"/>
    </xf>
    <xf numFmtId="0" fontId="50" fillId="0" borderId="1" xfId="56" applyFont="1" applyBorder="1" applyAlignment="1">
      <alignment vertical="center" wrapText="1"/>
    </xf>
    <xf numFmtId="0" fontId="48" fillId="0" borderId="1" xfId="56" applyFont="1" applyBorder="1" applyAlignment="1">
      <alignment vertical="center" wrapText="1"/>
    </xf>
    <xf numFmtId="0" fontId="45" fillId="0" borderId="78" xfId="56" applyFont="1" applyBorder="1" applyAlignment="1">
      <alignment vertical="center" wrapText="1"/>
    </xf>
    <xf numFmtId="0" fontId="45" fillId="0" borderId="79" xfId="56" applyFont="1" applyBorder="1" applyAlignment="1">
      <alignment vertical="center" wrapText="1"/>
    </xf>
    <xf numFmtId="177" fontId="45" fillId="37" borderId="78" xfId="56" applyNumberFormat="1" applyFont="1" applyFill="1" applyBorder="1" applyAlignment="1" applyProtection="1">
      <alignment vertical="center" wrapText="1"/>
      <protection locked="0"/>
    </xf>
    <xf numFmtId="177" fontId="45" fillId="36" borderId="80" xfId="56" applyNumberFormat="1" applyFont="1" applyFill="1" applyBorder="1" applyAlignment="1" applyProtection="1">
      <alignment vertical="center" wrapText="1"/>
      <protection locked="0"/>
    </xf>
    <xf numFmtId="177" fontId="45" fillId="37" borderId="80" xfId="56" applyNumberFormat="1" applyFont="1" applyFill="1" applyBorder="1" applyAlignment="1" applyProtection="1">
      <alignment vertical="center" wrapText="1"/>
      <protection locked="0"/>
    </xf>
    <xf numFmtId="0" fontId="45" fillId="0" borderId="28" xfId="56" applyFont="1" applyBorder="1" applyAlignment="1">
      <alignment horizontal="right" vertical="top" wrapText="1"/>
    </xf>
    <xf numFmtId="0" fontId="45" fillId="0" borderId="18" xfId="56" applyFont="1" applyBorder="1" applyAlignment="1">
      <alignment horizontal="right" vertical="top" wrapText="1"/>
    </xf>
    <xf numFmtId="0" fontId="58" fillId="28" borderId="6" xfId="56" applyFont="1" applyFill="1" applyBorder="1" applyAlignment="1">
      <alignment vertical="center" wrapText="1"/>
    </xf>
    <xf numFmtId="0" fontId="58" fillId="28" borderId="17" xfId="56" applyFont="1" applyFill="1" applyBorder="1" applyAlignment="1">
      <alignment vertical="center" wrapText="1"/>
    </xf>
    <xf numFmtId="0" fontId="58" fillId="28" borderId="3" xfId="56" applyFont="1" applyFill="1" applyBorder="1" applyAlignment="1">
      <alignment vertical="center" wrapText="1"/>
    </xf>
    <xf numFmtId="0" fontId="45" fillId="28" borderId="1" xfId="56" applyFont="1" applyFill="1" applyBorder="1" applyAlignment="1">
      <alignment vertical="center" wrapText="1"/>
    </xf>
    <xf numFmtId="38" fontId="55" fillId="0" borderId="37" xfId="52" applyFont="1" applyBorder="1" applyAlignment="1">
      <alignment horizontal="center" vertical="center"/>
    </xf>
    <xf numFmtId="38" fontId="55" fillId="0" borderId="52" xfId="52" applyFont="1" applyBorder="1" applyAlignment="1">
      <alignment horizontal="center" vertical="center"/>
    </xf>
    <xf numFmtId="0" fontId="55" fillId="0" borderId="0" xfId="51" applyFont="1" applyAlignment="1">
      <alignment horizontal="distributed" vertical="center" justifyLastLine="1"/>
    </xf>
    <xf numFmtId="0" fontId="79" fillId="28" borderId="0" xfId="51" applyFont="1" applyFill="1" applyAlignment="1">
      <alignment horizontal="left" vertical="center"/>
    </xf>
    <xf numFmtId="0" fontId="55" fillId="28" borderId="0" xfId="51" applyFont="1" applyFill="1" applyAlignment="1">
      <alignment horizontal="left" vertical="center"/>
    </xf>
    <xf numFmtId="0" fontId="73" fillId="0" borderId="0" xfId="51" applyFont="1" applyAlignment="1">
      <alignment horizontal="left" vertical="center"/>
    </xf>
    <xf numFmtId="38" fontId="55" fillId="0" borderId="4" xfId="52" applyFont="1" applyFill="1" applyBorder="1" applyAlignment="1">
      <alignment vertical="center"/>
    </xf>
    <xf numFmtId="38" fontId="55" fillId="0" borderId="2" xfId="52" applyFont="1" applyFill="1" applyBorder="1" applyAlignment="1">
      <alignment vertical="center"/>
    </xf>
    <xf numFmtId="38" fontId="55" fillId="0" borderId="4" xfId="52" applyFont="1" applyBorder="1" applyAlignment="1">
      <alignment horizontal="center" vertical="center"/>
    </xf>
    <xf numFmtId="38" fontId="55" fillId="0" borderId="2" xfId="52" applyFont="1" applyBorder="1" applyAlignment="1">
      <alignment horizontal="center" vertical="center"/>
    </xf>
    <xf numFmtId="0" fontId="55" fillId="0" borderId="38" xfId="51" applyFont="1" applyBorder="1" applyAlignment="1">
      <alignment horizontal="center" vertical="center"/>
    </xf>
    <xf numFmtId="0" fontId="55" fillId="0" borderId="51" xfId="51" applyFont="1" applyBorder="1" applyAlignment="1">
      <alignment horizontal="center" vertical="center"/>
    </xf>
    <xf numFmtId="38" fontId="55" fillId="0" borderId="21" xfId="52" applyFont="1" applyBorder="1" applyAlignment="1">
      <alignment horizontal="center" vertical="center"/>
    </xf>
    <xf numFmtId="38" fontId="55" fillId="0" borderId="29" xfId="52" applyFont="1" applyBorder="1" applyAlignment="1">
      <alignment horizontal="center" vertical="center"/>
    </xf>
    <xf numFmtId="38" fontId="55" fillId="0" borderId="21" xfId="52" applyFont="1" applyFill="1" applyBorder="1" applyAlignment="1">
      <alignment vertical="center"/>
    </xf>
    <xf numFmtId="38" fontId="55" fillId="0" borderId="29" xfId="52" applyFont="1" applyFill="1" applyBorder="1" applyAlignment="1">
      <alignment vertical="center"/>
    </xf>
    <xf numFmtId="38" fontId="55" fillId="0" borderId="41" xfId="52" applyFont="1" applyBorder="1" applyAlignment="1">
      <alignment horizontal="center" vertical="center"/>
    </xf>
    <xf numFmtId="38" fontId="55" fillId="0" borderId="40" xfId="52" applyFont="1" applyBorder="1" applyAlignment="1">
      <alignment horizontal="center" vertical="center"/>
    </xf>
    <xf numFmtId="38" fontId="55" fillId="0" borderId="39" xfId="52" applyFont="1" applyFill="1" applyBorder="1" applyAlignment="1">
      <alignment vertical="center"/>
    </xf>
    <xf numFmtId="0" fontId="55" fillId="0" borderId="49" xfId="51" applyFont="1" applyBorder="1" applyAlignment="1">
      <alignment horizontal="center" vertical="center"/>
    </xf>
    <xf numFmtId="0" fontId="55" fillId="0" borderId="36" xfId="51" applyFont="1" applyBorder="1" applyAlignment="1">
      <alignment horizontal="center" vertical="center"/>
    </xf>
    <xf numFmtId="38" fontId="55" fillId="0" borderId="39" xfId="52" applyFont="1" applyBorder="1" applyAlignment="1">
      <alignment horizontal="center" vertical="center"/>
    </xf>
    <xf numFmtId="38" fontId="55" fillId="0" borderId="21" xfId="52" applyFont="1" applyBorder="1" applyAlignment="1" applyProtection="1">
      <alignment horizontal="center" vertical="center"/>
    </xf>
    <xf numFmtId="38" fontId="55" fillId="0" borderId="29" xfId="52" applyFont="1" applyBorder="1" applyAlignment="1" applyProtection="1">
      <alignment horizontal="center" vertical="center"/>
    </xf>
    <xf numFmtId="0" fontId="29" fillId="34" borderId="0" xfId="0" applyFont="1" applyFill="1" applyAlignment="1">
      <alignment horizontal="center" vertical="center"/>
    </xf>
    <xf numFmtId="0" fontId="65" fillId="28" borderId="5" xfId="0" applyFont="1" applyFill="1" applyBorder="1" applyAlignment="1">
      <alignment horizontal="left" vertical="center" wrapText="1"/>
    </xf>
    <xf numFmtId="0" fontId="68" fillId="0" borderId="0" xfId="0" applyFont="1" applyAlignment="1">
      <alignment horizontal="left" vertical="center"/>
    </xf>
    <xf numFmtId="0" fontId="69" fillId="0" borderId="17" xfId="0" applyFont="1" applyBorder="1" applyAlignment="1">
      <alignment vertical="center" wrapText="1"/>
    </xf>
    <xf numFmtId="0" fontId="26" fillId="28" borderId="1" xfId="0" applyFont="1" applyFill="1" applyBorder="1" applyAlignment="1">
      <alignment horizontal="center" vertical="center"/>
    </xf>
    <xf numFmtId="0" fontId="26" fillId="33" borderId="6" xfId="0" applyFont="1" applyFill="1" applyBorder="1" applyAlignment="1">
      <alignment horizontal="center" vertical="center" wrapText="1"/>
    </xf>
    <xf numFmtId="0" fontId="26" fillId="33" borderId="17" xfId="0" applyFont="1" applyFill="1" applyBorder="1" applyAlignment="1">
      <alignment horizontal="center" vertical="center" wrapText="1"/>
    </xf>
    <xf numFmtId="0" fontId="26" fillId="33" borderId="3" xfId="0" applyFont="1" applyFill="1" applyBorder="1" applyAlignment="1">
      <alignment horizontal="center" vertical="center" wrapText="1"/>
    </xf>
    <xf numFmtId="0" fontId="26" fillId="33" borderId="6"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7" xfId="0" applyFont="1" applyFill="1" applyBorder="1" applyAlignment="1">
      <alignment horizontal="center" vertical="center"/>
    </xf>
    <xf numFmtId="0" fontId="26" fillId="35" borderId="1" xfId="0" applyFont="1" applyFill="1" applyBorder="1" applyAlignment="1" applyProtection="1">
      <alignment horizontal="left" vertical="center" wrapText="1"/>
      <protection locked="0"/>
    </xf>
    <xf numFmtId="0" fontId="26" fillId="35" borderId="6" xfId="0" applyFont="1" applyFill="1" applyBorder="1" applyAlignment="1">
      <alignment horizontal="left" vertical="center" wrapText="1" shrinkToFit="1"/>
    </xf>
    <xf numFmtId="0" fontId="26" fillId="35" borderId="17" xfId="0" applyFont="1" applyFill="1" applyBorder="1" applyAlignment="1">
      <alignment horizontal="left" vertical="center" wrapText="1" shrinkToFit="1"/>
    </xf>
    <xf numFmtId="0" fontId="26" fillId="35" borderId="3" xfId="0" applyFont="1" applyFill="1" applyBorder="1" applyAlignment="1">
      <alignment horizontal="left" vertical="center" wrapText="1" shrinkToFit="1"/>
    </xf>
    <xf numFmtId="0" fontId="26" fillId="33" borderId="6" xfId="0" applyFont="1" applyFill="1" applyBorder="1" applyAlignment="1" applyProtection="1">
      <alignment horizontal="center" vertical="center"/>
      <protection locked="0"/>
    </xf>
    <xf numFmtId="0" fontId="26" fillId="33" borderId="3" xfId="0" applyFont="1" applyFill="1" applyBorder="1" applyAlignment="1" applyProtection="1">
      <alignment horizontal="center" vertical="center"/>
      <protection locked="0"/>
    </xf>
    <xf numFmtId="0" fontId="26" fillId="28" borderId="6" xfId="0" applyFont="1" applyFill="1" applyBorder="1" applyAlignment="1">
      <alignment horizontal="center" vertical="center"/>
    </xf>
    <xf numFmtId="0" fontId="26" fillId="28" borderId="17" xfId="0" applyFont="1" applyFill="1" applyBorder="1" applyAlignment="1">
      <alignment horizontal="center" vertical="center"/>
    </xf>
    <xf numFmtId="0" fontId="26" fillId="28" borderId="3" xfId="0" applyFont="1" applyFill="1" applyBorder="1" applyAlignment="1">
      <alignment horizontal="center" vertical="center"/>
    </xf>
    <xf numFmtId="0" fontId="26" fillId="35" borderId="6" xfId="0" applyFont="1" applyFill="1" applyBorder="1" applyAlignment="1" applyProtection="1">
      <alignment horizontal="left" vertical="center" wrapText="1"/>
      <protection locked="0"/>
    </xf>
    <xf numFmtId="0" fontId="26" fillId="35" borderId="3" xfId="0" applyFont="1" applyFill="1" applyBorder="1" applyAlignment="1" applyProtection="1">
      <alignment horizontal="left" vertical="center" wrapText="1"/>
      <protection locked="0"/>
    </xf>
    <xf numFmtId="38" fontId="26" fillId="28" borderId="6" xfId="0" applyNumberFormat="1" applyFont="1" applyFill="1" applyBorder="1" applyAlignment="1">
      <alignment vertical="center" wrapText="1"/>
    </xf>
    <xf numFmtId="38" fontId="26" fillId="28" borderId="3" xfId="0" applyNumberFormat="1" applyFont="1" applyFill="1" applyBorder="1" applyAlignment="1">
      <alignment vertical="center" wrapText="1"/>
    </xf>
    <xf numFmtId="38" fontId="26" fillId="28" borderId="6" xfId="0" applyNumberFormat="1" applyFont="1" applyFill="1" applyBorder="1" applyAlignment="1">
      <alignment horizontal="left" vertical="center" wrapText="1"/>
    </xf>
    <xf numFmtId="0" fontId="26" fillId="28" borderId="3" xfId="0" applyFont="1" applyFill="1" applyBorder="1" applyAlignment="1">
      <alignment horizontal="left" vertical="center" wrapText="1"/>
    </xf>
    <xf numFmtId="0" fontId="26" fillId="28" borderId="6" xfId="0" applyFont="1" applyFill="1" applyBorder="1" applyAlignment="1">
      <alignment vertical="center" wrapText="1"/>
    </xf>
    <xf numFmtId="0" fontId="26" fillId="28" borderId="17" xfId="0" applyFont="1" applyFill="1" applyBorder="1" applyAlignment="1">
      <alignment vertical="center" wrapText="1"/>
    </xf>
    <xf numFmtId="0" fontId="26" fillId="28" borderId="3" xfId="0" applyFont="1" applyFill="1" applyBorder="1" applyAlignment="1">
      <alignment vertical="center" wrapText="1"/>
    </xf>
    <xf numFmtId="0" fontId="26" fillId="0" borderId="20" xfId="0" applyFont="1" applyBorder="1" applyAlignment="1">
      <alignment horizontal="right" vertical="center" wrapText="1" shrinkToFit="1"/>
    </xf>
    <xf numFmtId="0" fontId="26" fillId="0" borderId="2" xfId="0" applyFont="1" applyBorder="1" applyAlignment="1">
      <alignment horizontal="right" vertical="center" wrapText="1" shrinkToFit="1"/>
    </xf>
    <xf numFmtId="0" fontId="26" fillId="33" borderId="45" xfId="0" applyFont="1" applyFill="1" applyBorder="1" applyAlignment="1" applyProtection="1">
      <alignment horizontal="center" vertical="center"/>
      <protection locked="0"/>
    </xf>
    <xf numFmtId="0" fontId="26" fillId="33" borderId="19" xfId="0" applyFont="1" applyFill="1" applyBorder="1" applyAlignment="1" applyProtection="1">
      <alignment horizontal="center" vertical="center"/>
      <protection locked="0"/>
    </xf>
    <xf numFmtId="0" fontId="26" fillId="33" borderId="44" xfId="0" applyFont="1" applyFill="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28" borderId="6" xfId="0" applyFont="1" applyFill="1" applyBorder="1" applyAlignment="1">
      <alignment horizontal="left" vertical="center" wrapText="1"/>
    </xf>
    <xf numFmtId="0" fontId="26" fillId="28" borderId="1" xfId="0" applyFont="1" applyFill="1" applyBorder="1" applyAlignment="1">
      <alignment horizontal="left" vertical="center" wrapText="1"/>
    </xf>
    <xf numFmtId="0" fontId="26" fillId="28" borderId="32" xfId="0" applyFont="1" applyFill="1" applyBorder="1" applyAlignment="1">
      <alignment vertical="center" wrapText="1"/>
    </xf>
    <xf numFmtId="0" fontId="26" fillId="28" borderId="22" xfId="0" applyFont="1" applyFill="1" applyBorder="1" applyAlignment="1">
      <alignment vertical="center" wrapText="1"/>
    </xf>
    <xf numFmtId="0" fontId="26" fillId="28" borderId="32" xfId="0" applyFont="1" applyFill="1" applyBorder="1" applyAlignment="1">
      <alignment horizontal="left" vertical="center" wrapText="1"/>
    </xf>
    <xf numFmtId="0" fontId="26" fillId="28" borderId="33" xfId="0" applyFont="1" applyFill="1" applyBorder="1" applyAlignment="1">
      <alignment horizontal="left" vertical="center" wrapText="1"/>
    </xf>
    <xf numFmtId="0" fontId="26" fillId="28" borderId="27" xfId="0" applyFont="1" applyFill="1" applyBorder="1" applyAlignment="1">
      <alignment vertical="center" wrapText="1"/>
    </xf>
    <xf numFmtId="0" fontId="26" fillId="28" borderId="33" xfId="0" applyFont="1" applyFill="1" applyBorder="1" applyAlignment="1">
      <alignment vertical="center" wrapText="1"/>
    </xf>
    <xf numFmtId="0" fontId="26" fillId="34" borderId="63" xfId="0" applyFont="1" applyFill="1" applyBorder="1" applyAlignment="1">
      <alignment horizontal="center" vertical="center"/>
    </xf>
    <xf numFmtId="0" fontId="26" fillId="34" borderId="64" xfId="0" applyFont="1" applyFill="1" applyBorder="1" applyAlignment="1">
      <alignment horizontal="center" vertical="center"/>
    </xf>
    <xf numFmtId="0" fontId="26" fillId="34" borderId="0" xfId="0" applyFont="1" applyFill="1" applyAlignment="1">
      <alignment horizontal="left" vertical="center"/>
    </xf>
    <xf numFmtId="0" fontId="91" fillId="0" borderId="84" xfId="56" applyFont="1" applyBorder="1" applyAlignment="1">
      <alignment horizontal="left" vertical="center"/>
    </xf>
    <xf numFmtId="0" fontId="48" fillId="0" borderId="85" xfId="56" applyFont="1" applyBorder="1" applyAlignment="1">
      <alignment horizontal="center" vertical="center" wrapText="1"/>
    </xf>
    <xf numFmtId="0" fontId="48" fillId="0" borderId="88" xfId="56" applyFont="1" applyBorder="1" applyAlignment="1">
      <alignment horizontal="center" vertical="center" wrapText="1"/>
    </xf>
    <xf numFmtId="0" fontId="55" fillId="0" borderId="0" xfId="51" applyFont="1" applyAlignment="1">
      <alignment horizontal="center" vertical="center"/>
    </xf>
    <xf numFmtId="0" fontId="79" fillId="37" borderId="42" xfId="51" applyFont="1" applyFill="1" applyBorder="1" applyAlignment="1">
      <alignment vertical="center"/>
    </xf>
    <xf numFmtId="0" fontId="55" fillId="0" borderId="112" xfId="51" applyFont="1" applyBorder="1" applyAlignment="1">
      <alignment horizontal="center" vertical="center"/>
    </xf>
    <xf numFmtId="0" fontId="28" fillId="0" borderId="0" xfId="51" applyFont="1" applyAlignment="1">
      <alignment horizontal="left"/>
    </xf>
    <xf numFmtId="0" fontId="37" fillId="0" borderId="0" xfId="51" applyFont="1" applyAlignment="1">
      <alignment horizontal="center" wrapText="1"/>
    </xf>
    <xf numFmtId="0" fontId="37" fillId="0" borderId="0" xfId="51" applyFont="1" applyAlignment="1">
      <alignment horizontal="center"/>
    </xf>
    <xf numFmtId="0" fontId="28" fillId="0" borderId="4" xfId="51" applyFont="1" applyBorder="1" applyAlignment="1">
      <alignment horizontal="center" vertical="center"/>
    </xf>
    <xf numFmtId="0" fontId="28" fillId="0" borderId="20" xfId="51" applyFont="1" applyBorder="1" applyAlignment="1">
      <alignment horizontal="center" vertical="center"/>
    </xf>
    <xf numFmtId="0" fontId="28" fillId="0" borderId="2" xfId="51" applyFont="1" applyBorder="1" applyAlignment="1">
      <alignment horizontal="center" vertical="center"/>
    </xf>
    <xf numFmtId="0" fontId="28" fillId="0" borderId="16" xfId="51" applyFont="1" applyBorder="1" applyAlignment="1">
      <alignment horizontal="left"/>
    </xf>
    <xf numFmtId="0" fontId="93" fillId="28" borderId="0" xfId="51" applyFont="1" applyFill="1" applyAlignment="1">
      <alignment vertical="center" wrapText="1"/>
    </xf>
    <xf numFmtId="0" fontId="93" fillId="28" borderId="5" xfId="51" applyFont="1" applyFill="1" applyBorder="1" applyAlignment="1">
      <alignment vertical="center" wrapText="1"/>
    </xf>
    <xf numFmtId="0" fontId="26" fillId="28" borderId="0" xfId="0" applyFont="1" applyFill="1" applyAlignment="1">
      <alignment horizontal="left" vertical="center" indent="2" shrinkToFit="1"/>
    </xf>
    <xf numFmtId="0" fontId="25" fillId="0" borderId="0" xfId="0" applyFont="1" applyAlignment="1">
      <alignment horizontal="center" vertical="center"/>
    </xf>
    <xf numFmtId="0" fontId="28" fillId="0" borderId="1" xfId="51" applyFont="1" applyBorder="1" applyAlignment="1">
      <alignment horizontal="center" vertical="center"/>
    </xf>
    <xf numFmtId="0" fontId="28" fillId="28" borderId="1" xfId="51" applyFont="1" applyFill="1" applyBorder="1" applyAlignment="1">
      <alignment horizontal="left" vertical="center" wrapText="1" indent="2"/>
    </xf>
    <xf numFmtId="0" fontId="28" fillId="0" borderId="21" xfId="51" applyFont="1" applyBorder="1" applyAlignment="1">
      <alignment horizontal="center" vertical="center"/>
    </xf>
    <xf numFmtId="0" fontId="28" fillId="0" borderId="16" xfId="51" applyFont="1" applyBorder="1" applyAlignment="1">
      <alignment horizontal="center" vertical="center"/>
    </xf>
    <xf numFmtId="0" fontId="28" fillId="0" borderId="22" xfId="51" applyFont="1" applyBorder="1" applyAlignment="1">
      <alignment horizontal="center" vertical="center"/>
    </xf>
    <xf numFmtId="0" fontId="28" fillId="28" borderId="0" xfId="51" applyFont="1" applyFill="1" applyAlignment="1">
      <alignment vertical="top" wrapText="1"/>
    </xf>
    <xf numFmtId="0" fontId="28" fillId="28" borderId="0" xfId="51" applyFont="1" applyFill="1" applyAlignment="1">
      <alignment wrapText="1"/>
    </xf>
    <xf numFmtId="0" fontId="59" fillId="28" borderId="0" xfId="51" applyFont="1" applyFill="1" applyAlignment="1">
      <alignment horizontal="left" vertical="top" wrapText="1" shrinkToFit="1"/>
    </xf>
    <xf numFmtId="0" fontId="28" fillId="0" borderId="0" xfId="51" applyFont="1" applyAlignment="1">
      <alignment vertical="justify" wrapText="1"/>
    </xf>
    <xf numFmtId="0" fontId="28" fillId="37" borderId="1" xfId="51" applyFont="1" applyFill="1" applyBorder="1" applyAlignment="1" applyProtection="1">
      <alignment vertical="center" wrapText="1" shrinkToFit="1"/>
      <protection locked="0"/>
    </xf>
    <xf numFmtId="0" fontId="104" fillId="0" borderId="0" xfId="51" applyFont="1" applyAlignment="1">
      <alignment horizontal="distributed" vertical="center" indent="16"/>
    </xf>
    <xf numFmtId="0" fontId="28" fillId="0" borderId="0" xfId="51" applyFont="1" applyAlignment="1">
      <alignment horizontal="center"/>
    </xf>
    <xf numFmtId="0" fontId="28" fillId="0" borderId="0" xfId="51" applyFont="1" applyAlignment="1">
      <alignment horizontal="center" vertical="center"/>
    </xf>
    <xf numFmtId="0" fontId="28" fillId="0" borderId="0" xfId="51" applyFont="1" applyAlignment="1">
      <alignment horizontal="center" vertical="top"/>
    </xf>
    <xf numFmtId="0" fontId="28" fillId="28" borderId="0" xfId="51" applyFont="1" applyFill="1" applyAlignment="1">
      <alignment horizontal="left" vertical="top" wrapText="1" shrinkToFit="1"/>
    </xf>
    <xf numFmtId="0" fontId="39" fillId="0" borderId="1" xfId="0" applyFont="1" applyBorder="1" applyAlignment="1">
      <alignment horizontal="center" vertical="center"/>
    </xf>
    <xf numFmtId="0" fontId="39" fillId="0" borderId="123" xfId="0" applyFont="1" applyBorder="1" applyAlignment="1">
      <alignment horizontal="center" vertical="center"/>
    </xf>
    <xf numFmtId="0" fontId="39" fillId="0" borderId="21" xfId="0" applyFont="1" applyBorder="1" applyAlignment="1">
      <alignment horizontal="center" vertical="center"/>
    </xf>
    <xf numFmtId="0" fontId="39" fillId="0" borderId="16" xfId="0" applyFont="1" applyBorder="1" applyAlignment="1">
      <alignment horizontal="center" vertical="center"/>
    </xf>
    <xf numFmtId="0" fontId="39" fillId="0" borderId="22" xfId="0" applyFont="1" applyBorder="1" applyAlignment="1">
      <alignment horizontal="center" vertical="center"/>
    </xf>
    <xf numFmtId="190" fontId="92" fillId="37" borderId="106" xfId="52" applyNumberFormat="1" applyFont="1" applyFill="1" applyBorder="1" applyAlignment="1" applyProtection="1">
      <alignment vertical="center" wrapText="1"/>
      <protection locked="0"/>
    </xf>
    <xf numFmtId="190" fontId="55" fillId="37" borderId="106" xfId="52" applyNumberFormat="1" applyFont="1" applyFill="1" applyBorder="1" applyAlignment="1" applyProtection="1">
      <alignment vertical="center" wrapText="1"/>
      <protection locked="0"/>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桁区切り 2" xfId="52"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2" xr:uid="{00000000-0005-0000-0000-00002B000000}"/>
    <cellStyle name="標準 3 2" xfId="43" xr:uid="{00000000-0005-0000-0000-00002C000000}"/>
    <cellStyle name="標準 3 2 2" xfId="44" xr:uid="{00000000-0005-0000-0000-00002D000000}"/>
    <cellStyle name="標準 3 3" xfId="45" xr:uid="{00000000-0005-0000-0000-00002E000000}"/>
    <cellStyle name="標準 3 3 2" xfId="46" xr:uid="{00000000-0005-0000-0000-00002F000000}"/>
    <cellStyle name="標準 3 3 3" xfId="47" xr:uid="{00000000-0005-0000-0000-000030000000}"/>
    <cellStyle name="標準 4" xfId="48" xr:uid="{00000000-0005-0000-0000-000031000000}"/>
    <cellStyle name="標準 5" xfId="50" xr:uid="{00000000-0005-0000-0000-000032000000}"/>
    <cellStyle name="標準 5 2" xfId="53" xr:uid="{00000000-0005-0000-0000-000032000000}"/>
    <cellStyle name="標準 6" xfId="51" xr:uid="{00000000-0005-0000-0000-000033000000}"/>
    <cellStyle name="標準 7" xfId="56" xr:uid="{F46A9011-B317-4BA9-A84D-1C237D5967DD}"/>
    <cellStyle name="良い" xfId="4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76201</xdr:colOff>
      <xdr:row>2</xdr:row>
      <xdr:rowOff>69851</xdr:rowOff>
    </xdr:from>
    <xdr:to>
      <xdr:col>12</xdr:col>
      <xdr:colOff>500304</xdr:colOff>
      <xdr:row>14</xdr:row>
      <xdr:rowOff>114301</xdr:rowOff>
    </xdr:to>
    <xdr:sp macro="" textlink="">
      <xdr:nvSpPr>
        <xdr:cNvPr id="2" name="正方形/長方形 1">
          <a:extLst>
            <a:ext uri="{FF2B5EF4-FFF2-40B4-BE49-F238E27FC236}">
              <a16:creationId xmlns:a16="http://schemas.microsoft.com/office/drawing/2014/main" id="{7D1FAAC5-82A5-442F-9924-FA774C4D25F6}"/>
            </a:ext>
          </a:extLst>
        </xdr:cNvPr>
        <xdr:cNvSpPr/>
      </xdr:nvSpPr>
      <xdr:spPr bwMode="auto">
        <a:xfrm>
          <a:off x="7289801" y="698501"/>
          <a:ext cx="2862503" cy="33909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　開設者」欄について</a:t>
          </a:r>
          <a:endParaRPr kumimoji="1" lang="en-US"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（以下、病院、診療所、訪問看護事業所、薬局について、「医療機関」と表示しています。）</a:t>
          </a:r>
          <a:endParaRPr lang="ja-JP"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endParaRPr>
        </a:p>
        <a:p>
          <a:pPr algn="l"/>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b="1">
              <a:solidFill>
                <a:sysClr val="windowText" lastClr="000000"/>
              </a:solidFill>
              <a:latin typeface="UD デジタル 教科書体 NK-R" panose="02020400000000000000" pitchFamily="18" charset="-128"/>
              <a:ea typeface="UD デジタル 教科書体 NK-R" panose="02020400000000000000" pitchFamily="18" charset="-128"/>
            </a:rPr>
            <a:t>①　開設者が法人の 場合</a:t>
          </a:r>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900">
              <a:latin typeface="UD デジタル 教科書体 NK-R" panose="02020400000000000000" pitchFamily="18" charset="-128"/>
              <a:ea typeface="UD デジタル 教科書体 NK-R" panose="02020400000000000000" pitchFamily="18" charset="-128"/>
            </a:rPr>
            <a:t>・「所在地」には</a:t>
          </a:r>
          <a:r>
            <a:rPr kumimoji="1" lang="ja-JP" altLang="en-US" sz="900">
              <a:solidFill>
                <a:srgbClr val="C00000"/>
              </a:solidFill>
              <a:latin typeface="UD デジタル 教科書体 NK-R" panose="02020400000000000000" pitchFamily="18" charset="-128"/>
              <a:ea typeface="UD デジタル 教科書体 NK-R" panose="02020400000000000000" pitchFamily="18" charset="-128"/>
            </a:rPr>
            <a:t>法人の所在地を「都道府県名」から記載</a:t>
          </a:r>
        </a:p>
        <a:p>
          <a:pPr algn="l"/>
          <a:r>
            <a:rPr kumimoji="1" lang="ja-JP" altLang="en-US" sz="900">
              <a:latin typeface="UD デジタル 教科書体 NK-R" panose="02020400000000000000" pitchFamily="18" charset="-128"/>
              <a:ea typeface="UD デジタル 教科書体 NK-R" panose="02020400000000000000" pitchFamily="18" charset="-128"/>
            </a:rPr>
            <a:t>・「名称」には法人名</a:t>
          </a:r>
          <a:r>
            <a:rPr kumimoji="1" lang="ja-JP" altLang="en-US" sz="900" u="none">
              <a:solidFill>
                <a:schemeClr val="accent2"/>
              </a:solidFill>
              <a:latin typeface="UD デジタル 教科書体 NK-R" panose="02020400000000000000" pitchFamily="18" charset="-128"/>
              <a:ea typeface="UD デジタル 教科書体 NK-R" panose="02020400000000000000" pitchFamily="18" charset="-128"/>
            </a:rPr>
            <a:t>のみ</a:t>
          </a:r>
          <a:r>
            <a:rPr kumimoji="1" lang="ja-JP" altLang="en-US" sz="900">
              <a:latin typeface="UD デジタル 教科書体 NK-R" panose="02020400000000000000" pitchFamily="18" charset="-128"/>
              <a:ea typeface="UD デジタル 教科書体 NK-R" panose="02020400000000000000" pitchFamily="18" charset="-128"/>
            </a:rPr>
            <a:t>記載し、</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医療機関名</a:t>
          </a:r>
          <a:r>
            <a:rPr kumimoji="1" lang="ja-JP" altLang="en-US" sz="900">
              <a:latin typeface="UD デジタル 教科書体 NK-R" panose="02020400000000000000" pitchFamily="18" charset="-128"/>
              <a:ea typeface="UD デジタル 教科書体 NK-R" panose="02020400000000000000" pitchFamily="18" charset="-128"/>
            </a:rPr>
            <a:t>は記載しない</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　</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医療法人社団●●会）</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・「代表者」には</a:t>
          </a:r>
          <a:r>
            <a:rPr kumimoji="1" lang="ja-JP" altLang="en-US" sz="900">
              <a:solidFill>
                <a:schemeClr val="accent2"/>
              </a:solidFill>
              <a:latin typeface="UD デジタル 教科書体 NK-R" panose="02020400000000000000" pitchFamily="18" charset="-128"/>
              <a:ea typeface="UD デジタル 教科書体 NK-R" panose="02020400000000000000" pitchFamily="18" charset="-128"/>
            </a:rPr>
            <a:t>法人の代表者肩書き・氏名</a:t>
          </a:r>
          <a:r>
            <a:rPr kumimoji="1" lang="ja-JP" altLang="en-US" sz="900">
              <a:latin typeface="UD デジタル 教科書体 NK-R" panose="02020400000000000000" pitchFamily="18" charset="-128"/>
              <a:ea typeface="UD デジタル 教科書体 NK-R" panose="02020400000000000000" pitchFamily="18" charset="-128"/>
            </a:rPr>
            <a:t>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例： </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理事長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b="1">
              <a:solidFill>
                <a:sysClr val="windowText" lastClr="000000"/>
              </a:solidFill>
              <a:latin typeface="UD デジタル 教科書体 NK-R" panose="02020400000000000000" pitchFamily="18" charset="-128"/>
              <a:ea typeface="UD デジタル 教科書体 NK-R" panose="02020400000000000000" pitchFamily="18" charset="-128"/>
            </a:rPr>
            <a:t>②　開設者が法人格がない場合</a:t>
          </a:r>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900">
              <a:latin typeface="UD デジタル 教科書体 NK-R" panose="02020400000000000000" pitchFamily="18" charset="-128"/>
              <a:ea typeface="UD デジタル 教科書体 NK-R" panose="02020400000000000000" pitchFamily="18" charset="-128"/>
            </a:rPr>
            <a:t>・「所在地」には </a:t>
          </a:r>
          <a:r>
            <a:rPr kumimoji="1" lang="ja-JP" altLang="en-US" sz="900">
              <a:solidFill>
                <a:srgbClr val="C00000"/>
              </a:solidFill>
              <a:latin typeface="UD デジタル 教科書体 NK-R" panose="02020400000000000000" pitchFamily="18" charset="-128"/>
              <a:ea typeface="UD デジタル 教科書体 NK-R" panose="02020400000000000000" pitchFamily="18" charset="-128"/>
            </a:rPr>
            <a:t>医療機関の所在地を「群馬県」から記載</a:t>
          </a:r>
        </a:p>
        <a:p>
          <a:pPr algn="l"/>
          <a:r>
            <a:rPr kumimoji="1" lang="ja-JP" altLang="en-US" sz="900">
              <a:latin typeface="UD デジタル 教科書体 NK-R" panose="02020400000000000000" pitchFamily="18" charset="-128"/>
              <a:ea typeface="UD デジタル 教科書体 NK-R" panose="02020400000000000000" pitchFamily="18" charset="-128"/>
            </a:rPr>
            <a:t>・「名称」には</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医療機関名</a:t>
          </a:r>
          <a:r>
            <a:rPr kumimoji="1" lang="ja-JP" altLang="en-US" sz="900">
              <a:latin typeface="UD デジタル 教科書体 NK-R" panose="02020400000000000000" pitchFamily="18" charset="-128"/>
              <a:ea typeface="UD デジタル 教科書体 NK-R" panose="02020400000000000000" pitchFamily="18" charset="-128"/>
            </a:rPr>
            <a:t>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●●機構　●●病院）</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・「代表者」には</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開設者個人名</a:t>
          </a:r>
          <a:r>
            <a:rPr kumimoji="1" lang="ja-JP" altLang="en-US" sz="900">
              <a:latin typeface="UD デジタル 教科書体 NK-R" panose="02020400000000000000" pitchFamily="18" charset="-128"/>
              <a:ea typeface="UD デジタル 教科書体 NK-R" panose="02020400000000000000" pitchFamily="18" charset="-128"/>
            </a:rPr>
            <a:t>（院長名など病院の代表者肩書き・氏名）を記載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病院長　●●　●●）</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endParaRPr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F81A1A96-1F23-4580-9132-ED0D56BB58C7}"/>
            </a:ext>
          </a:extLst>
        </xdr:cNvPr>
        <xdr:cNvSpPr>
          <a:spLocks/>
        </xdr:cNvSpPr>
      </xdr:nvSpPr>
      <xdr:spPr bwMode="auto">
        <a:xfrm>
          <a:off x="6388100" y="27019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332F3ED7-4C53-4E16-B7C3-798F49952A43}"/>
            </a:ext>
          </a:extLst>
        </xdr:cNvPr>
        <xdr:cNvSpPr>
          <a:spLocks/>
        </xdr:cNvSpPr>
      </xdr:nvSpPr>
      <xdr:spPr bwMode="auto">
        <a:xfrm>
          <a:off x="6388100" y="27146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9339C70E-7813-4F20-9D70-16CE7DF87922}"/>
            </a:ext>
          </a:extLst>
        </xdr:cNvPr>
        <xdr:cNvSpPr>
          <a:spLocks/>
        </xdr:cNvSpPr>
      </xdr:nvSpPr>
      <xdr:spPr bwMode="auto">
        <a:xfrm>
          <a:off x="6388100" y="2714625"/>
          <a:ext cx="304800" cy="42418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19050</xdr:colOff>
      <xdr:row>8</xdr:row>
      <xdr:rowOff>6350</xdr:rowOff>
    </xdr:from>
    <xdr:to>
      <xdr:col>11</xdr:col>
      <xdr:colOff>958850</xdr:colOff>
      <xdr:row>25</xdr:row>
      <xdr:rowOff>285750</xdr:rowOff>
    </xdr:to>
    <xdr:cxnSp macro="">
      <xdr:nvCxnSpPr>
        <xdr:cNvPr id="3" name="直線コネクタ 2">
          <a:extLst>
            <a:ext uri="{FF2B5EF4-FFF2-40B4-BE49-F238E27FC236}">
              <a16:creationId xmlns:a16="http://schemas.microsoft.com/office/drawing/2014/main" id="{5034B138-54AA-5510-6502-9AFF01EAB941}"/>
            </a:ext>
          </a:extLst>
        </xdr:cNvPr>
        <xdr:cNvCxnSpPr/>
      </xdr:nvCxnSpPr>
      <xdr:spPr bwMode="auto">
        <a:xfrm flipH="1" flipV="1">
          <a:off x="10541000" y="1606550"/>
          <a:ext cx="939800" cy="615950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xdr:row>
      <xdr:rowOff>0</xdr:rowOff>
    </xdr:from>
    <xdr:to>
      <xdr:col>13</xdr:col>
      <xdr:colOff>939800</xdr:colOff>
      <xdr:row>25</xdr:row>
      <xdr:rowOff>279400</xdr:rowOff>
    </xdr:to>
    <xdr:cxnSp macro="">
      <xdr:nvCxnSpPr>
        <xdr:cNvPr id="5" name="直線コネクタ 4">
          <a:extLst>
            <a:ext uri="{FF2B5EF4-FFF2-40B4-BE49-F238E27FC236}">
              <a16:creationId xmlns:a16="http://schemas.microsoft.com/office/drawing/2014/main" id="{339204DB-C183-421A-8884-680BD862D662}"/>
            </a:ext>
          </a:extLst>
        </xdr:cNvPr>
        <xdr:cNvCxnSpPr/>
      </xdr:nvCxnSpPr>
      <xdr:spPr bwMode="auto">
        <a:xfrm flipH="1" flipV="1">
          <a:off x="12452350" y="1600200"/>
          <a:ext cx="939800" cy="615950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F28BABEE-516A-4B2B-BB01-851A1B0DDCA5}"/>
            </a:ext>
          </a:extLst>
        </xdr:cNvPr>
        <xdr:cNvSpPr/>
      </xdr:nvSpPr>
      <xdr:spPr>
        <a:xfrm>
          <a:off x="3781425" y="1625600"/>
          <a:ext cx="4237832" cy="133588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byouinnchousei@pref.gunma.lg.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D9CF-284C-4590-8D06-3A9135956826}">
  <sheetPr codeName="Sheet1">
    <tabColor rgb="FFFFFF00"/>
    <pageSetUpPr fitToPage="1"/>
  </sheetPr>
  <dimension ref="A1:Y75"/>
  <sheetViews>
    <sheetView view="pageBreakPreview" zoomScaleNormal="100" zoomScaleSheetLayoutView="100" workbookViewId="0">
      <pane xSplit="1" ySplit="2" topLeftCell="B10" activePane="bottomRight" state="frozen"/>
      <selection pane="topRight" activeCell="J11" sqref="J11"/>
      <selection pane="bottomLeft" activeCell="J11" sqref="J11"/>
      <selection pane="bottomRight" activeCell="F26" sqref="F26"/>
    </sheetView>
  </sheetViews>
  <sheetFormatPr defaultColWidth="8.7265625" defaultRowHeight="13"/>
  <cols>
    <col min="1" max="1" width="6.7265625" style="260" customWidth="1"/>
    <col min="2" max="2" width="20.1796875" style="262" customWidth="1"/>
    <col min="3" max="3" width="22.54296875" style="262" customWidth="1"/>
    <col min="4" max="4" width="14.54296875" style="262" customWidth="1"/>
    <col min="5" max="5" width="12.26953125" style="262" customWidth="1"/>
    <col min="6" max="6" width="8.7265625" style="262"/>
    <col min="7" max="7" width="9.54296875" style="262" bestFit="1" customWidth="1"/>
    <col min="8" max="8" width="8.7265625" style="262"/>
    <col min="9" max="9" width="12.453125" style="262" customWidth="1"/>
    <col min="10" max="16384" width="8.7265625" style="262"/>
  </cols>
  <sheetData>
    <row r="1" spans="1:8" ht="19.5" customHeight="1">
      <c r="B1" s="261" t="s">
        <v>0</v>
      </c>
    </row>
    <row r="2" spans="1:8" ht="30" customHeight="1">
      <c r="B2" s="541" t="s">
        <v>1</v>
      </c>
      <c r="C2" s="541"/>
      <c r="D2" s="541"/>
      <c r="E2" s="541"/>
      <c r="F2" s="541"/>
      <c r="G2" s="541"/>
      <c r="H2" s="541"/>
    </row>
    <row r="3" spans="1:8" ht="30" customHeight="1">
      <c r="A3" s="260" t="s">
        <v>2</v>
      </c>
    </row>
    <row r="4" spans="1:8" ht="20.5" customHeight="1">
      <c r="B4" s="263" t="s">
        <v>3</v>
      </c>
      <c r="C4" s="264"/>
      <c r="D4" s="264"/>
      <c r="E4" s="264"/>
      <c r="F4" s="264"/>
      <c r="G4" s="264"/>
      <c r="H4" s="265"/>
    </row>
    <row r="5" spans="1:8" ht="20.5" customHeight="1">
      <c r="B5" s="263" t="s">
        <v>4</v>
      </c>
      <c r="C5" s="550"/>
      <c r="D5" s="550"/>
      <c r="E5" s="550"/>
      <c r="F5" s="550"/>
      <c r="G5" s="550"/>
      <c r="H5" s="551"/>
    </row>
    <row r="6" spans="1:8" ht="20.5" customHeight="1">
      <c r="B6" s="263" t="s">
        <v>5</v>
      </c>
      <c r="C6" s="264"/>
      <c r="D6" s="264"/>
      <c r="E6" s="264"/>
      <c r="F6" s="264"/>
      <c r="G6" s="264"/>
      <c r="H6" s="265"/>
    </row>
    <row r="7" spans="1:8" ht="20.5" customHeight="1"/>
    <row r="8" spans="1:8" ht="20.5" customHeight="1">
      <c r="A8" s="260" t="s">
        <v>6</v>
      </c>
    </row>
    <row r="9" spans="1:8" ht="28.5" customHeight="1">
      <c r="B9" s="263" t="s">
        <v>7</v>
      </c>
      <c r="C9" s="544"/>
      <c r="D9" s="544"/>
      <c r="E9" s="544"/>
      <c r="F9" s="544"/>
      <c r="G9" s="544"/>
      <c r="H9" s="545"/>
    </row>
    <row r="10" spans="1:8" ht="20.5" customHeight="1">
      <c r="B10" s="263" t="s">
        <v>8</v>
      </c>
      <c r="C10" s="264"/>
      <c r="D10" s="264"/>
      <c r="E10" s="264"/>
      <c r="F10" s="264"/>
      <c r="G10" s="264"/>
      <c r="H10" s="265"/>
    </row>
    <row r="11" spans="1:8" ht="20.5" customHeight="1"/>
    <row r="12" spans="1:8" ht="20.5" customHeight="1">
      <c r="A12" s="260" t="s">
        <v>9</v>
      </c>
    </row>
    <row r="13" spans="1:8" ht="20.5" customHeight="1">
      <c r="B13" s="266" t="s">
        <v>10</v>
      </c>
      <c r="C13" s="267"/>
      <c r="D13" s="268"/>
    </row>
    <row r="14" spans="1:8" ht="20.5" customHeight="1">
      <c r="B14" s="266" t="s">
        <v>11</v>
      </c>
      <c r="C14" s="546"/>
      <c r="D14" s="546"/>
      <c r="E14" s="269"/>
      <c r="F14" s="269"/>
      <c r="G14" s="269"/>
      <c r="H14" s="270" t="str">
        <f>IF(OR(C4="",C5="",C6="",C9="",C10="",C13="",C14=""),"未入力項目があります","")</f>
        <v>未入力項目があります</v>
      </c>
    </row>
    <row r="15" spans="1:8" ht="20.5" customHeight="1"/>
    <row r="16" spans="1:8" ht="20.5" customHeight="1">
      <c r="A16" s="260" t="s">
        <v>12</v>
      </c>
    </row>
    <row r="17" spans="1:9" ht="20.5" customHeight="1">
      <c r="B17" s="263" t="s">
        <v>13</v>
      </c>
      <c r="C17" s="264"/>
      <c r="D17" s="271"/>
      <c r="E17" s="271"/>
      <c r="F17" s="271"/>
      <c r="G17" s="271"/>
      <c r="H17" s="272"/>
    </row>
    <row r="18" spans="1:9" ht="20.5" customHeight="1">
      <c r="B18" s="263" t="s">
        <v>14</v>
      </c>
      <c r="C18" s="264"/>
      <c r="D18" s="271"/>
      <c r="E18" s="271"/>
      <c r="F18" s="271"/>
      <c r="G18" s="271"/>
      <c r="H18" s="272"/>
    </row>
    <row r="19" spans="1:9" ht="20.5" customHeight="1">
      <c r="B19" s="263" t="s">
        <v>15</v>
      </c>
      <c r="C19" s="264"/>
      <c r="D19" s="271"/>
      <c r="E19" s="271"/>
      <c r="F19" s="271"/>
      <c r="G19" s="271"/>
      <c r="H19" s="272"/>
    </row>
    <row r="20" spans="1:9" ht="20.5" customHeight="1">
      <c r="B20" s="263" t="s">
        <v>16</v>
      </c>
      <c r="C20" s="264"/>
      <c r="D20" s="271"/>
      <c r="E20" s="271"/>
      <c r="F20" s="271"/>
      <c r="G20" s="271"/>
      <c r="H20" s="272"/>
    </row>
    <row r="21" spans="1:9" ht="20.5" customHeight="1">
      <c r="B21" s="273" t="s">
        <v>17</v>
      </c>
      <c r="C21" s="554"/>
      <c r="D21" s="271"/>
      <c r="E21" s="271"/>
      <c r="F21" s="271"/>
      <c r="G21" s="271"/>
      <c r="H21" s="272"/>
    </row>
    <row r="22" spans="1:9" ht="20.5" customHeight="1"/>
    <row r="23" spans="1:9" ht="20.5" customHeight="1">
      <c r="A23" s="260" t="s">
        <v>18</v>
      </c>
      <c r="F23" s="274" t="str">
        <f>IF(OR(SUM(D28:D39)=0,SUM(E28:E39)=0),"←補助基本額と補助金額の両方を入力してください","")</f>
        <v>←補助基本額と補助金額の両方を入力してください</v>
      </c>
    </row>
    <row r="24" spans="1:9" ht="20.5" customHeight="1"/>
    <row r="25" spans="1:9" ht="20.5" customHeight="1">
      <c r="B25" s="262" t="s">
        <v>19</v>
      </c>
      <c r="C25" s="518" t="s">
        <v>545</v>
      </c>
      <c r="E25" s="287" t="s">
        <v>20</v>
      </c>
      <c r="F25" s="519">
        <v>17</v>
      </c>
      <c r="G25" s="262" t="s">
        <v>21</v>
      </c>
      <c r="I25" s="262" t="str">
        <f>C25&amp;E25&amp;IF(F25="","●●",F25)&amp;G25</f>
        <v>令和８年２月１０日付け群馬県指令感疾第30478－17号</v>
      </c>
    </row>
    <row r="26" spans="1:9" ht="20.5" customHeight="1">
      <c r="D26" s="514" t="s">
        <v>22</v>
      </c>
      <c r="E26" s="280" t="s">
        <v>23</v>
      </c>
      <c r="F26" s="440"/>
    </row>
    <row r="27" spans="1:9" ht="20.5" customHeight="1">
      <c r="B27" s="262" t="s">
        <v>24</v>
      </c>
      <c r="D27" s="275" t="s">
        <v>25</v>
      </c>
      <c r="E27" s="275" t="s">
        <v>26</v>
      </c>
      <c r="G27" s="276" t="s">
        <v>27</v>
      </c>
    </row>
    <row r="28" spans="1:9" ht="20.5" customHeight="1">
      <c r="B28" s="277" t="s">
        <v>28</v>
      </c>
      <c r="C28" s="277"/>
      <c r="D28" s="278"/>
      <c r="E28" s="278"/>
      <c r="G28" s="279" t="str">
        <f>'別紙４－３'!J13</f>
        <v>－</v>
      </c>
      <c r="H28" s="280" t="str">
        <f>IF(G28="－","",IF(E28&lt;G28,"◆交付決定超過",""))</f>
        <v/>
      </c>
      <c r="I28" s="513">
        <f>INT(E28/1000/2)*1000</f>
        <v>0</v>
      </c>
    </row>
    <row r="29" spans="1:9" ht="20.5" customHeight="1">
      <c r="B29" s="277" t="s">
        <v>29</v>
      </c>
      <c r="C29" s="277"/>
      <c r="D29" s="278"/>
      <c r="E29" s="278"/>
      <c r="G29" s="279" t="str">
        <f>'別紙４－３'!J14</f>
        <v>－</v>
      </c>
      <c r="H29" s="280" t="str">
        <f t="shared" ref="H29:H41" si="0">IF(G29="－","",IF(E29&lt;G29,"◆交付決定超過",""))</f>
        <v/>
      </c>
      <c r="I29" s="513">
        <f t="shared" ref="I29:I39" si="1">INT(E29/1000/2)*1000</f>
        <v>0</v>
      </c>
    </row>
    <row r="30" spans="1:9" ht="20.5" customHeight="1">
      <c r="B30" s="277" t="s">
        <v>30</v>
      </c>
      <c r="C30" s="277"/>
      <c r="D30" s="278"/>
      <c r="E30" s="278"/>
      <c r="G30" s="279" t="str">
        <f>'別紙４－３'!J15</f>
        <v>－</v>
      </c>
      <c r="H30" s="280" t="str">
        <f t="shared" si="0"/>
        <v/>
      </c>
      <c r="I30" s="513">
        <f t="shared" si="1"/>
        <v>0</v>
      </c>
    </row>
    <row r="31" spans="1:9" ht="20.5" customHeight="1">
      <c r="B31" s="263"/>
      <c r="C31" s="464" t="s">
        <v>31</v>
      </c>
      <c r="D31" s="465">
        <f>SUM(D28:D30)</f>
        <v>0</v>
      </c>
      <c r="E31" s="465">
        <f>SUM(E28:E30)</f>
        <v>0</v>
      </c>
      <c r="G31" s="515">
        <f>SUM(G28:G30)</f>
        <v>0</v>
      </c>
      <c r="H31" s="280" t="str">
        <f t="shared" si="0"/>
        <v/>
      </c>
      <c r="I31" s="465">
        <f>SUM(I28:I30)</f>
        <v>0</v>
      </c>
    </row>
    <row r="32" spans="1:9" ht="20.5" customHeight="1">
      <c r="B32" s="283" t="s">
        <v>32</v>
      </c>
      <c r="C32" s="277"/>
      <c r="D32" s="282">
        <f>SUM(D33:D35)</f>
        <v>0</v>
      </c>
      <c r="E32" s="282">
        <f>SUM(E33:E35)</f>
        <v>0</v>
      </c>
      <c r="G32" s="515">
        <f>SUM(G33:G35)</f>
        <v>0</v>
      </c>
      <c r="H32" s="280" t="str">
        <f t="shared" si="0"/>
        <v/>
      </c>
      <c r="I32" s="282">
        <f>SUM(I33:I35)</f>
        <v>0</v>
      </c>
    </row>
    <row r="33" spans="1:9" ht="20.5" customHeight="1">
      <c r="B33" s="284"/>
      <c r="C33" s="277" t="s">
        <v>33</v>
      </c>
      <c r="D33" s="278"/>
      <c r="E33" s="278"/>
      <c r="G33" s="279" t="str">
        <f>'別紙４－３'!J17</f>
        <v>－</v>
      </c>
      <c r="H33" s="280" t="str">
        <f t="shared" si="0"/>
        <v/>
      </c>
      <c r="I33" s="513">
        <f t="shared" si="1"/>
        <v>0</v>
      </c>
    </row>
    <row r="34" spans="1:9" ht="20.5" customHeight="1">
      <c r="B34" s="284"/>
      <c r="C34" s="277" t="s">
        <v>34</v>
      </c>
      <c r="D34" s="278"/>
      <c r="E34" s="278"/>
      <c r="G34" s="279" t="str">
        <f>'別紙４－３'!J18</f>
        <v>－</v>
      </c>
      <c r="H34" s="280" t="str">
        <f t="shared" si="0"/>
        <v/>
      </c>
      <c r="I34" s="513">
        <f t="shared" si="1"/>
        <v>0</v>
      </c>
    </row>
    <row r="35" spans="1:9" ht="20.5" customHeight="1">
      <c r="B35" s="285"/>
      <c r="C35" s="277" t="s">
        <v>35</v>
      </c>
      <c r="D35" s="278"/>
      <c r="E35" s="278"/>
      <c r="G35" s="279" t="str">
        <f>'別紙４－３'!J19</f>
        <v>－</v>
      </c>
      <c r="H35" s="280" t="str">
        <f t="shared" si="0"/>
        <v/>
      </c>
      <c r="I35" s="513">
        <f t="shared" si="1"/>
        <v>0</v>
      </c>
    </row>
    <row r="36" spans="1:9" ht="20.5" customHeight="1">
      <c r="B36" s="277" t="s">
        <v>36</v>
      </c>
      <c r="C36" s="277"/>
      <c r="D36" s="282">
        <f>SUM(D37:D39)</f>
        <v>0</v>
      </c>
      <c r="E36" s="282">
        <f>SUM(E37:E39)</f>
        <v>0</v>
      </c>
      <c r="G36" s="515">
        <f>SUM(G37:G39)</f>
        <v>0</v>
      </c>
      <c r="H36" s="280" t="str">
        <f t="shared" si="0"/>
        <v/>
      </c>
      <c r="I36" s="282">
        <f>SUM(I37:I39)</f>
        <v>0</v>
      </c>
    </row>
    <row r="37" spans="1:9" ht="20.5" customHeight="1">
      <c r="B37" s="284"/>
      <c r="C37" s="277" t="s">
        <v>34</v>
      </c>
      <c r="D37" s="278"/>
      <c r="E37" s="278"/>
      <c r="G37" s="279" t="str">
        <f>'別紙４－３'!J21</f>
        <v>－</v>
      </c>
      <c r="H37" s="280" t="str">
        <f t="shared" si="0"/>
        <v/>
      </c>
      <c r="I37" s="513">
        <f t="shared" si="1"/>
        <v>0</v>
      </c>
    </row>
    <row r="38" spans="1:9" ht="20.5" customHeight="1">
      <c r="B38" s="284"/>
      <c r="C38" s="277" t="s">
        <v>35</v>
      </c>
      <c r="D38" s="278"/>
      <c r="E38" s="278"/>
      <c r="G38" s="279" t="str">
        <f>'別紙４－３'!J22</f>
        <v>－</v>
      </c>
      <c r="H38" s="280" t="str">
        <f t="shared" si="0"/>
        <v/>
      </c>
      <c r="I38" s="513">
        <f t="shared" si="1"/>
        <v>0</v>
      </c>
    </row>
    <row r="39" spans="1:9" ht="22">
      <c r="B39" s="285"/>
      <c r="C39" s="286" t="s">
        <v>37</v>
      </c>
      <c r="D39" s="278"/>
      <c r="E39" s="278"/>
      <c r="G39" s="279" t="str">
        <f>'別紙４－３'!J23</f>
        <v>－</v>
      </c>
      <c r="H39" s="280" t="str">
        <f t="shared" si="0"/>
        <v/>
      </c>
      <c r="I39" s="513">
        <f t="shared" si="1"/>
        <v>0</v>
      </c>
    </row>
    <row r="40" spans="1:9">
      <c r="B40" s="263"/>
      <c r="C40" s="464" t="s">
        <v>38</v>
      </c>
      <c r="D40" s="465">
        <f>SUM(D32,D36)</f>
        <v>0</v>
      </c>
      <c r="E40" s="465">
        <f>SUM(E32,E36)</f>
        <v>0</v>
      </c>
      <c r="G40" s="515">
        <f>SUM(G32,G36)</f>
        <v>0</v>
      </c>
      <c r="H40" s="280" t="str">
        <f t="shared" si="0"/>
        <v/>
      </c>
      <c r="I40" s="465">
        <f>SUM(I32,I36)</f>
        <v>0</v>
      </c>
    </row>
    <row r="41" spans="1:9">
      <c r="C41" s="464" t="s">
        <v>39</v>
      </c>
      <c r="D41" s="465">
        <f>D31+D40</f>
        <v>0</v>
      </c>
      <c r="E41" s="465">
        <f>E31+E40</f>
        <v>0</v>
      </c>
      <c r="G41" s="515">
        <f>G31+G40</f>
        <v>0</v>
      </c>
      <c r="H41" s="280" t="str">
        <f t="shared" si="0"/>
        <v/>
      </c>
      <c r="I41" s="465">
        <f>I31+I40</f>
        <v>0</v>
      </c>
    </row>
    <row r="42" spans="1:9" ht="20.5" customHeight="1">
      <c r="A42" s="260" t="s">
        <v>40</v>
      </c>
    </row>
    <row r="43" spans="1:9" ht="16" customHeight="1">
      <c r="B43" s="287" t="s">
        <v>41</v>
      </c>
      <c r="C43" s="288" t="s">
        <v>42</v>
      </c>
      <c r="D43" s="289"/>
      <c r="E43" s="263" t="s">
        <v>43</v>
      </c>
      <c r="F43" s="289"/>
      <c r="G43" s="281"/>
    </row>
    <row r="44" spans="1:9" ht="16" customHeight="1">
      <c r="B44" s="543" t="s">
        <v>44</v>
      </c>
      <c r="C44" s="290" t="s">
        <v>45</v>
      </c>
      <c r="D44" s="291"/>
      <c r="E44" s="292" t="str">
        <f>IF(D28+E28=0,"（対象外）","←入力してください")</f>
        <v>（対象外）</v>
      </c>
      <c r="F44" s="291"/>
      <c r="G44" s="293"/>
    </row>
    <row r="45" spans="1:9" ht="16" customHeight="1">
      <c r="B45" s="543"/>
      <c r="C45" s="294" t="s">
        <v>46</v>
      </c>
      <c r="D45" s="295"/>
      <c r="E45" s="296" t="str">
        <f>IF(D29+E29=0,"（対象外）","←入力してください")</f>
        <v>（対象外）</v>
      </c>
      <c r="F45" s="295"/>
      <c r="G45" s="297"/>
    </row>
    <row r="46" spans="1:9" ht="16" customHeight="1">
      <c r="B46" s="543"/>
      <c r="C46" s="298" t="s">
        <v>47</v>
      </c>
      <c r="D46" s="299"/>
      <c r="E46" s="300" t="str">
        <f>IF(D30+E30=0,"（対象外）","←入力してください")</f>
        <v>（対象外）</v>
      </c>
      <c r="F46" s="299"/>
      <c r="G46" s="301"/>
    </row>
    <row r="47" spans="1:9" ht="16" customHeight="1">
      <c r="B47" s="543"/>
      <c r="C47" s="290" t="s">
        <v>48</v>
      </c>
      <c r="D47" s="291"/>
      <c r="E47" s="292" t="str">
        <f>IF(D32+E32=0,"（対象外）","←入力してください")</f>
        <v>（対象外）</v>
      </c>
      <c r="F47" s="291"/>
      <c r="G47" s="293"/>
    </row>
    <row r="48" spans="1:9" ht="16" customHeight="1">
      <c r="B48" s="543"/>
      <c r="C48" s="298" t="s">
        <v>49</v>
      </c>
      <c r="D48" s="299"/>
      <c r="E48" s="300" t="str">
        <f>IF(D36+E36=0,"（対象外）","←入力してください")</f>
        <v>（対象外）</v>
      </c>
      <c r="F48" s="299"/>
      <c r="G48" s="301"/>
    </row>
    <row r="49" spans="1:25" ht="16" customHeight="1">
      <c r="B49" s="287" t="s">
        <v>50</v>
      </c>
      <c r="C49" s="542" t="s">
        <v>51</v>
      </c>
      <c r="D49" s="552"/>
      <c r="E49" s="263" t="s">
        <v>43</v>
      </c>
      <c r="F49" s="289"/>
      <c r="G49" s="281"/>
    </row>
    <row r="50" spans="1:25" ht="16" customHeight="1">
      <c r="B50" s="287" t="s">
        <v>52</v>
      </c>
      <c r="C50" s="288" t="s">
        <v>53</v>
      </c>
      <c r="D50" s="289"/>
      <c r="E50" s="263" t="s">
        <v>43</v>
      </c>
      <c r="F50" s="289"/>
      <c r="G50" s="281"/>
    </row>
    <row r="51" spans="1:25" ht="16" customHeight="1">
      <c r="B51" s="287" t="s">
        <v>54</v>
      </c>
      <c r="C51" s="288" t="s">
        <v>55</v>
      </c>
      <c r="D51" s="289"/>
      <c r="E51" s="263" t="s">
        <v>56</v>
      </c>
      <c r="F51" s="289"/>
      <c r="G51" s="281"/>
    </row>
    <row r="52" spans="1:25" ht="16" customHeight="1">
      <c r="B52" s="287" t="s">
        <v>57</v>
      </c>
      <c r="C52" s="288" t="s">
        <v>58</v>
      </c>
      <c r="D52" s="289"/>
      <c r="E52" s="263" t="s">
        <v>56</v>
      </c>
      <c r="F52" s="289"/>
      <c r="G52" s="281"/>
    </row>
    <row r="55" spans="1:25">
      <c r="A55" s="260" t="s">
        <v>59</v>
      </c>
      <c r="B55" s="5"/>
      <c r="D55" s="5"/>
      <c r="E55" s="5"/>
      <c r="F55" s="5"/>
      <c r="G55" s="5"/>
      <c r="H55" s="5"/>
      <c r="I55" s="5"/>
      <c r="J55" s="5"/>
      <c r="K55" s="5"/>
      <c r="L55" s="5"/>
      <c r="M55" s="5"/>
      <c r="N55" s="5"/>
      <c r="O55" s="5"/>
      <c r="P55" s="5"/>
      <c r="Q55" s="5"/>
      <c r="R55" s="5"/>
      <c r="S55" s="5"/>
      <c r="T55" s="5"/>
      <c r="U55" s="5"/>
      <c r="V55" s="5"/>
      <c r="W55" s="5"/>
      <c r="X55" s="5"/>
      <c r="Y55" s="5"/>
    </row>
    <row r="56" spans="1:25" ht="17.5" customHeight="1">
      <c r="A56" s="5"/>
      <c r="B56" s="5" t="s">
        <v>60</v>
      </c>
      <c r="C56" s="264"/>
      <c r="D56" s="5"/>
      <c r="E56" s="5"/>
      <c r="F56" s="5"/>
      <c r="G56" s="5"/>
      <c r="H56" s="5"/>
      <c r="I56" s="5"/>
      <c r="J56" s="548"/>
      <c r="K56" s="548"/>
      <c r="L56" s="548"/>
      <c r="M56" s="548"/>
      <c r="N56" s="548"/>
      <c r="O56" s="548"/>
      <c r="P56" s="548"/>
      <c r="Q56" s="548"/>
      <c r="R56" s="548"/>
      <c r="S56" s="548"/>
      <c r="T56" s="548"/>
      <c r="U56" s="548"/>
      <c r="V56" s="548"/>
      <c r="W56" s="548"/>
      <c r="X56" s="548"/>
      <c r="Y56" s="548"/>
    </row>
    <row r="57" spans="1:25" ht="17.5" customHeight="1">
      <c r="A57" s="5"/>
      <c r="B57" s="5" t="s">
        <v>61</v>
      </c>
      <c r="C57" s="264"/>
      <c r="D57" s="5"/>
      <c r="E57" s="5"/>
      <c r="F57" s="5"/>
      <c r="G57" s="5"/>
      <c r="H57" s="5"/>
      <c r="I57" s="5"/>
      <c r="J57" s="548"/>
      <c r="K57" s="548"/>
      <c r="L57" s="548"/>
      <c r="M57" s="548"/>
      <c r="N57" s="548"/>
      <c r="O57" s="548"/>
      <c r="P57" s="548"/>
      <c r="Q57" s="548"/>
      <c r="R57" s="548"/>
      <c r="S57" s="548"/>
      <c r="T57" s="548"/>
      <c r="U57" s="548"/>
      <c r="V57" s="548"/>
      <c r="W57" s="548"/>
      <c r="X57" s="548"/>
      <c r="Y57" s="548"/>
    </row>
    <row r="58" spans="1:25" ht="17.5" customHeight="1">
      <c r="A58" s="5"/>
      <c r="B58" s="5" t="s">
        <v>62</v>
      </c>
      <c r="C58" s="264"/>
      <c r="D58" s="5"/>
      <c r="E58" s="5"/>
      <c r="F58" s="5"/>
      <c r="G58" s="5"/>
      <c r="H58" s="5"/>
      <c r="I58" s="5"/>
      <c r="J58" s="548"/>
      <c r="K58" s="548"/>
      <c r="L58" s="548"/>
      <c r="M58" s="548"/>
      <c r="N58" s="548"/>
      <c r="O58" s="548"/>
      <c r="P58" s="548"/>
      <c r="Q58" s="548"/>
      <c r="R58" s="548"/>
      <c r="S58" s="548"/>
      <c r="T58" s="548"/>
      <c r="U58" s="548"/>
      <c r="V58" s="548"/>
      <c r="W58" s="548"/>
      <c r="X58" s="548"/>
      <c r="Y58" s="548"/>
    </row>
    <row r="59" spans="1:25" ht="27.65" customHeight="1">
      <c r="A59" s="5"/>
      <c r="B59" s="5" t="s">
        <v>63</v>
      </c>
      <c r="C59" s="524"/>
      <c r="D59" s="101" t="str">
        <f>IF(C59="","","→（確認用再表示）"&amp;DBCS(C59))</f>
        <v/>
      </c>
      <c r="E59" s="5"/>
      <c r="F59" s="5"/>
      <c r="G59" s="5"/>
      <c r="H59" s="5"/>
      <c r="I59" s="5"/>
      <c r="J59" s="549"/>
      <c r="K59" s="549"/>
      <c r="L59" s="549"/>
      <c r="M59" s="549"/>
      <c r="N59" s="549"/>
      <c r="O59" s="549"/>
      <c r="P59" s="549"/>
      <c r="Q59" s="549"/>
      <c r="R59" s="549"/>
      <c r="S59" s="549"/>
      <c r="T59" s="549"/>
      <c r="U59" s="549"/>
      <c r="V59" s="549"/>
      <c r="W59" s="549"/>
      <c r="X59" s="549"/>
      <c r="Y59" s="549"/>
    </row>
    <row r="60" spans="1:25" ht="17.5" customHeight="1">
      <c r="A60" s="5"/>
      <c r="B60" s="5" t="s">
        <v>64</v>
      </c>
      <c r="C60" s="264"/>
      <c r="D60" s="65" t="s">
        <v>65</v>
      </c>
      <c r="E60" s="508"/>
      <c r="H60" s="5"/>
      <c r="I60" s="5"/>
      <c r="J60" s="547"/>
      <c r="K60" s="553"/>
      <c r="L60" s="553"/>
      <c r="M60" s="553"/>
      <c r="N60" s="553"/>
      <c r="O60" s="553"/>
      <c r="P60" s="553"/>
      <c r="Q60" s="553"/>
      <c r="R60" s="553"/>
      <c r="S60" s="553"/>
      <c r="T60" s="553"/>
      <c r="U60" s="553"/>
      <c r="V60" s="553"/>
      <c r="W60" s="553"/>
      <c r="X60" s="553"/>
      <c r="Y60" s="553"/>
    </row>
    <row r="61" spans="1:25" ht="17.5" customHeight="1">
      <c r="A61" s="5"/>
      <c r="B61" s="5" t="s">
        <v>66</v>
      </c>
      <c r="C61" s="264"/>
      <c r="D61" s="508"/>
      <c r="E61" s="525" t="s">
        <v>67</v>
      </c>
      <c r="F61" s="5"/>
      <c r="G61" s="5"/>
      <c r="H61" s="5"/>
      <c r="I61" s="5"/>
      <c r="J61" s="547"/>
      <c r="K61" s="553"/>
      <c r="L61" s="553"/>
      <c r="M61" s="553"/>
      <c r="N61" s="553"/>
      <c r="O61" s="553"/>
      <c r="P61" s="553"/>
      <c r="Q61" s="553"/>
      <c r="R61" s="553"/>
      <c r="S61" s="553"/>
      <c r="T61" s="553"/>
      <c r="U61" s="553"/>
      <c r="V61" s="553"/>
      <c r="W61" s="553"/>
      <c r="X61" s="553"/>
      <c r="Y61" s="553"/>
    </row>
    <row r="62" spans="1:25">
      <c r="C62" s="520" t="s">
        <v>68</v>
      </c>
    </row>
    <row r="64" spans="1:25" ht="14">
      <c r="B64" s="532" t="s">
        <v>69</v>
      </c>
      <c r="C64" s="527" t="s">
        <v>70</v>
      </c>
      <c r="D64" s="528" t="s">
        <v>71</v>
      </c>
    </row>
    <row r="65" spans="1:10">
      <c r="A65" s="262"/>
      <c r="B65" s="526" t="s">
        <v>72</v>
      </c>
    </row>
    <row r="66" spans="1:10" ht="12">
      <c r="A66" s="262"/>
      <c r="I66" s="262" t="s">
        <v>73</v>
      </c>
    </row>
    <row r="67" spans="1:10">
      <c r="A67" s="262"/>
      <c r="B67" s="260" t="s">
        <v>74</v>
      </c>
      <c r="J67" s="262" t="s">
        <v>75</v>
      </c>
    </row>
    <row r="68" spans="1:10" ht="12">
      <c r="A68" s="262"/>
      <c r="B68" s="530" t="str">
        <f>IF($G$31&gt;0,I66,IF($G$40&gt;0,I71,""))</f>
        <v/>
      </c>
      <c r="C68" s="531" t="str">
        <f>IF($G$31&gt;0,J67,IF($G$40&gt;0,J72,""))</f>
        <v/>
      </c>
      <c r="J68" s="262" t="s">
        <v>76</v>
      </c>
    </row>
    <row r="69" spans="1:10">
      <c r="B69" s="531"/>
      <c r="C69" s="531" t="str">
        <f>IF($G$31&gt;0,J68,IF($G$40&gt;0,J73,""))</f>
        <v/>
      </c>
      <c r="J69" s="262" t="s">
        <v>77</v>
      </c>
    </row>
    <row r="70" spans="1:10">
      <c r="B70" s="531"/>
      <c r="C70" s="531" t="str">
        <f>IF($G$31&gt;0,J69,IF($G$40&gt;0,J74,""))</f>
        <v/>
      </c>
      <c r="J70" s="262" t="s">
        <v>78</v>
      </c>
    </row>
    <row r="71" spans="1:10">
      <c r="B71" s="531"/>
      <c r="C71" s="531" t="str">
        <f>IF($G$31&gt;0,J70,IF($G$40&gt;0,J75,""))</f>
        <v/>
      </c>
      <c r="I71" s="262" t="s">
        <v>79</v>
      </c>
    </row>
    <row r="72" spans="1:10">
      <c r="B72" s="529"/>
      <c r="J72" s="262" t="s">
        <v>75</v>
      </c>
    </row>
    <row r="73" spans="1:10">
      <c r="J73" s="262" t="s">
        <v>80</v>
      </c>
    </row>
    <row r="74" spans="1:10">
      <c r="J74" s="262" t="s">
        <v>81</v>
      </c>
    </row>
    <row r="75" spans="1:10">
      <c r="J75" s="262" t="s">
        <v>82</v>
      </c>
    </row>
  </sheetData>
  <phoneticPr fontId="23"/>
  <dataValidations xWindow="307" yWindow="457" count="4">
    <dataValidation type="list" allowBlank="1" showInputMessage="1" showErrorMessage="1" sqref="C13" xr:uid="{5E9919C6-02D7-4C2A-8904-F25D8EAE67F3}">
      <formula1>"締結済,締結予定"</formula1>
    </dataValidation>
    <dataValidation allowBlank="1" showInputMessage="1" showErrorMessage="1" prompt="開設者が法人の場合は法人名" sqref="C5:H5" xr:uid="{94CAC447-88B2-4A69-83AB-69AD833C5D89}"/>
    <dataValidation allowBlank="1" showInputMessage="1" showErrorMessage="1" prompt="開設者が法人の場合は、法人の所在地" sqref="C4:H4" xr:uid="{F145019E-E8B1-4703-9FA9-6095A621733B}"/>
    <dataValidation allowBlank="1" showInputMessage="1" showErrorMessage="1" prompt="病院、診療所、訪問看護ステーション、薬局の名称" sqref="C9:H9" xr:uid="{15385E7E-DE9F-413F-BB72-558ED5D96121}"/>
  </dataValidations>
  <hyperlinks>
    <hyperlink ref="C43" location="'４号様式'!A1" display="４号様式　（実績報告書）" xr:uid="{9118CB8F-36E4-43B1-BFB0-1AB664970EA6}"/>
    <hyperlink ref="C44" location="'別紙４－２（施設）01病床'!A1" display="別紙４－２（施設）01病床" xr:uid="{CE8A10F9-CFC0-4D8F-A810-3897ED8348F9}"/>
    <hyperlink ref="C45" location="'別紙４－２（施設）02病棟'!A1" display="別紙４－２（施設）02病棟" xr:uid="{9793288C-C7CF-4B74-AF0C-0778E736E0DD}"/>
    <hyperlink ref="C46" location="'別紙４－２（施設）03保管庫'!A1" display="別紙４－２（施設）03保管庫" xr:uid="{1836E1FE-D5D4-4BE0-B976-15A0E08235F9}"/>
    <hyperlink ref="C47" location="'別紙４－２（設備）04病床確保'!A1" display="別紙４－２（設備）04病床確保" xr:uid="{F9EDF021-4EE6-429F-83B4-B55A6AC388CA}"/>
    <hyperlink ref="C48" location="'別紙４－２（設備）05発熱外来'!A1" display="別紙４－２（設備）05発熱外来" xr:uid="{3523269A-3C05-4E37-A6B7-01EDA6659455}"/>
    <hyperlink ref="C49" location="'別紙４－１'!A1" display="別紙４－１　実績報告書（要件確認、対象経費支出額調書）" xr:uid="{C53686DE-3894-4820-BEE9-CDC2E0C8A11A}"/>
    <hyperlink ref="C50" location="'別紙４－３'!A1" display="別紙４－３　所要額精算書" xr:uid="{457D97B9-6BB1-4080-B27D-4FA509C34320}"/>
    <hyperlink ref="C51" location="'別紙４－４'!A1" display="別紙４－４　収入支出予算（見込）書" xr:uid="{E4A0A7B8-3E3B-444E-B442-35D1F0537616}"/>
    <hyperlink ref="C52" location="委任状!A1" display="委任状" xr:uid="{901A86CA-D0E2-4B2A-BAE8-8DC0E6A80A27}"/>
    <hyperlink ref="E61" location="委任状!A1" display="委任状を記載してください。" xr:uid="{F626BEEF-8D43-4125-826E-40DC8CC6975A}"/>
  </hyperlinks>
  <printOptions horizontalCentered="1" headings="1"/>
  <pageMargins left="0.70866141732283472" right="0.70866141732283472" top="0.35433070866141736" bottom="0.55118110236220474" header="0.31496062992125984" footer="0.31496062992125984"/>
  <pageSetup paperSize="9" scale="61" orientation="portrait" r:id="rId1"/>
  <headerFooter>
    <oddFooter>&amp;R&amp;F　　&amp;A</oddFooter>
  </headerFooter>
  <drawing r:id="rId2"/>
  <extLst>
    <ext xmlns:x14="http://schemas.microsoft.com/office/spreadsheetml/2009/9/main" uri="{CCE6A557-97BC-4b89-ADB6-D9C93CAAB3DF}">
      <x14:dataValidations xmlns:xm="http://schemas.microsoft.com/office/excel/2006/main" xWindow="307" yWindow="457" count="1">
        <x14:dataValidation type="list" allowBlank="1" showInputMessage="1" showErrorMessage="1" xr:uid="{4794638F-FCB2-4DC0-B5E4-40E0F0273040}">
          <x14:formula1>
            <xm:f>'リスト（非表示）'!$B$4:$B$7</xm:f>
          </x14:formula1>
          <xm:sqref>C14:D14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7D81-E67C-48DB-8848-A75757E73844}">
  <sheetPr codeName="Sheet10">
    <tabColor rgb="FF92D050"/>
    <pageSetUpPr fitToPage="1"/>
  </sheetPr>
  <dimension ref="B1:O32"/>
  <sheetViews>
    <sheetView view="pageBreakPreview" zoomScale="54" zoomScaleNormal="100" zoomScaleSheetLayoutView="54" workbookViewId="0">
      <pane xSplit="2" ySplit="8" topLeftCell="C10" activePane="bottomRight" state="frozen"/>
      <selection pane="topRight" activeCell="N3" sqref="N3"/>
      <selection pane="bottomLeft" activeCell="N3" sqref="N3"/>
      <selection pane="bottomRight" activeCell="B24" sqref="B24"/>
    </sheetView>
  </sheetViews>
  <sheetFormatPr defaultColWidth="9" defaultRowHeight="20.149999999999999" customHeight="1"/>
  <cols>
    <col min="1" max="1" width="1.453125" style="101" customWidth="1"/>
    <col min="2" max="2" width="23.1796875" style="101" customWidth="1"/>
    <col min="3" max="4" width="13.81640625" style="101" customWidth="1"/>
    <col min="5" max="5" width="15.453125" style="101" bestFit="1" customWidth="1"/>
    <col min="6" max="13" width="13.81640625" style="101" customWidth="1"/>
    <col min="14" max="14" width="13.54296875" style="101" bestFit="1" customWidth="1"/>
    <col min="15" max="16384" width="9" style="101"/>
  </cols>
  <sheetData>
    <row r="1" spans="2:15" ht="13">
      <c r="B1" s="101" t="s">
        <v>319</v>
      </c>
    </row>
    <row r="2" spans="2:15" ht="22.5" customHeight="1">
      <c r="B2" s="770" t="s">
        <v>320</v>
      </c>
      <c r="C2" s="770"/>
      <c r="D2" s="770"/>
      <c r="E2" s="770"/>
      <c r="F2" s="770"/>
      <c r="G2" s="770"/>
      <c r="H2" s="770"/>
      <c r="I2" s="770"/>
      <c r="J2" s="770"/>
      <c r="K2" s="770"/>
      <c r="L2" s="770"/>
      <c r="M2" s="770"/>
      <c r="N2" s="770"/>
      <c r="O2" s="770"/>
    </row>
    <row r="3" spans="2:15" ht="22.4" customHeight="1" thickBot="1">
      <c r="H3" s="396"/>
      <c r="I3" s="396" t="s">
        <v>321</v>
      </c>
      <c r="J3" s="771" t="str">
        <f>'４号様式'!R12</f>
        <v/>
      </c>
      <c r="K3" s="771"/>
      <c r="L3" s="771"/>
      <c r="M3" s="771"/>
      <c r="N3" s="771"/>
    </row>
    <row r="4" spans="2:15" ht="13">
      <c r="B4" s="772" t="s">
        <v>154</v>
      </c>
      <c r="C4" s="397" t="s">
        <v>322</v>
      </c>
      <c r="D4" s="398" t="s">
        <v>323</v>
      </c>
      <c r="E4" s="398" t="s">
        <v>324</v>
      </c>
      <c r="F4" s="398" t="s">
        <v>325</v>
      </c>
      <c r="G4" s="398" t="s">
        <v>326</v>
      </c>
      <c r="H4" s="398" t="s">
        <v>327</v>
      </c>
      <c r="I4" s="398" t="s">
        <v>328</v>
      </c>
      <c r="J4" s="398" t="s">
        <v>329</v>
      </c>
      <c r="K4" s="399" t="s">
        <v>330</v>
      </c>
      <c r="L4" s="399" t="s">
        <v>331</v>
      </c>
      <c r="M4" s="435" t="s">
        <v>332</v>
      </c>
      <c r="N4" s="399" t="s">
        <v>333</v>
      </c>
    </row>
    <row r="5" spans="2:15" ht="23.5" customHeight="1">
      <c r="B5" s="714"/>
      <c r="C5" s="400" t="s">
        <v>334</v>
      </c>
      <c r="D5" s="401" t="s">
        <v>335</v>
      </c>
      <c r="E5" s="401" t="s">
        <v>336</v>
      </c>
      <c r="F5" s="401" t="s">
        <v>337</v>
      </c>
      <c r="G5" s="401" t="s">
        <v>338</v>
      </c>
      <c r="H5" s="401" t="s">
        <v>339</v>
      </c>
      <c r="I5" s="401" t="s">
        <v>340</v>
      </c>
      <c r="J5" s="401" t="s">
        <v>341</v>
      </c>
      <c r="K5" s="402" t="s">
        <v>341</v>
      </c>
      <c r="L5" s="402" t="s">
        <v>342</v>
      </c>
      <c r="M5" s="436" t="s">
        <v>341</v>
      </c>
      <c r="N5" s="437" t="s">
        <v>343</v>
      </c>
    </row>
    <row r="6" spans="2:15" ht="13">
      <c r="B6" s="706"/>
      <c r="C6" s="403"/>
      <c r="D6" s="404" t="s">
        <v>344</v>
      </c>
      <c r="E6" s="404" t="s">
        <v>345</v>
      </c>
      <c r="F6" s="404" t="s">
        <v>346</v>
      </c>
      <c r="G6" s="404"/>
      <c r="H6" s="404"/>
      <c r="I6" s="404" t="s">
        <v>347</v>
      </c>
      <c r="J6" s="404" t="s">
        <v>348</v>
      </c>
      <c r="K6" s="405" t="s">
        <v>349</v>
      </c>
      <c r="L6" s="405" t="s">
        <v>350</v>
      </c>
      <c r="M6" s="436" t="s">
        <v>351</v>
      </c>
      <c r="N6" s="405" t="s">
        <v>352</v>
      </c>
    </row>
    <row r="7" spans="2:15" ht="6" customHeight="1">
      <c r="B7" s="307"/>
      <c r="C7" s="406"/>
      <c r="D7" s="407"/>
      <c r="E7" s="407"/>
      <c r="F7" s="407"/>
      <c r="G7" s="407"/>
      <c r="H7" s="407"/>
      <c r="I7" s="407"/>
      <c r="J7" s="407"/>
      <c r="K7" s="408"/>
      <c r="L7" s="408"/>
      <c r="M7" s="408"/>
      <c r="N7" s="408"/>
    </row>
    <row r="8" spans="2:15" ht="13">
      <c r="B8" s="107"/>
      <c r="C8" s="409" t="s">
        <v>210</v>
      </c>
      <c r="D8" s="410" t="s">
        <v>210</v>
      </c>
      <c r="E8" s="411" t="s">
        <v>210</v>
      </c>
      <c r="F8" s="410" t="s">
        <v>210</v>
      </c>
      <c r="G8" s="410" t="s">
        <v>210</v>
      </c>
      <c r="H8" s="410" t="s">
        <v>210</v>
      </c>
      <c r="I8" s="410" t="s">
        <v>210</v>
      </c>
      <c r="J8" s="410" t="s">
        <v>210</v>
      </c>
      <c r="K8" s="412" t="s">
        <v>210</v>
      </c>
      <c r="L8" s="412" t="s">
        <v>210</v>
      </c>
      <c r="M8" s="412"/>
      <c r="N8" s="412" t="s">
        <v>210</v>
      </c>
    </row>
    <row r="9" spans="2:15" ht="41.15" customHeight="1">
      <c r="B9" s="413" t="s">
        <v>303</v>
      </c>
      <c r="C9" s="414"/>
      <c r="D9" s="415"/>
      <c r="E9" s="416">
        <f>C9-D9</f>
        <v>0</v>
      </c>
      <c r="F9" s="415"/>
      <c r="G9" s="415"/>
      <c r="H9" s="416">
        <f>MIN(F9,G9)</f>
        <v>0</v>
      </c>
      <c r="I9" s="415"/>
      <c r="J9" s="415"/>
      <c r="K9" s="417"/>
      <c r="L9" s="417"/>
      <c r="M9" s="417"/>
      <c r="N9" s="439">
        <f t="shared" ref="N9:N25" si="0">M9-K9</f>
        <v>0</v>
      </c>
    </row>
    <row r="10" spans="2:15" ht="41.15" customHeight="1">
      <c r="B10" s="418" t="str">
        <f>'４号様式'!N27</f>
        <v/>
      </c>
      <c r="C10" s="414">
        <f>IF('別紙４－３'!B16="－",0,'別紙４－３'!B16)</f>
        <v>0</v>
      </c>
      <c r="D10" s="415">
        <f>IF('別紙４－３'!C16="－",0,'別紙４－３'!C16)</f>
        <v>0</v>
      </c>
      <c r="E10" s="416">
        <f t="shared" ref="E10:E25" si="1">C10-D10</f>
        <v>0</v>
      </c>
      <c r="F10" s="415">
        <f>IF('別紙４－３'!E16="－",0,'別紙４－３'!E16)</f>
        <v>0</v>
      </c>
      <c r="G10" s="415">
        <f>IF('別紙４－３'!F16="－",0,'別紙４－３'!F16)</f>
        <v>0</v>
      </c>
      <c r="H10" s="416">
        <f t="shared" ref="H10:H25" si="2">MIN(F10,G10)</f>
        <v>0</v>
      </c>
      <c r="I10" s="415">
        <f>IF('別紙４－３'!J16="－",0,'別紙４－３'!J16)</f>
        <v>0</v>
      </c>
      <c r="J10" s="415">
        <f>I10</f>
        <v>0</v>
      </c>
      <c r="K10" s="417">
        <f>'別紙４－３'!M16</f>
        <v>0</v>
      </c>
      <c r="L10" s="417"/>
      <c r="M10" s="417"/>
      <c r="N10" s="439">
        <f t="shared" si="0"/>
        <v>0</v>
      </c>
    </row>
    <row r="11" spans="2:15" ht="41.15" customHeight="1">
      <c r="B11" s="419" t="s">
        <v>304</v>
      </c>
      <c r="C11" s="414"/>
      <c r="D11" s="415"/>
      <c r="E11" s="416">
        <f t="shared" si="1"/>
        <v>0</v>
      </c>
      <c r="F11" s="415"/>
      <c r="G11" s="415"/>
      <c r="H11" s="416">
        <f t="shared" si="2"/>
        <v>0</v>
      </c>
      <c r="I11" s="415"/>
      <c r="J11" s="415"/>
      <c r="K11" s="417"/>
      <c r="L11" s="417"/>
      <c r="M11" s="417"/>
      <c r="N11" s="439">
        <f t="shared" si="0"/>
        <v>0</v>
      </c>
    </row>
    <row r="12" spans="2:15" ht="41.15" customHeight="1">
      <c r="B12" s="420" t="str">
        <f>'４号様式'!N27</f>
        <v/>
      </c>
      <c r="C12" s="414">
        <f>IF('別紙４－３'!B20="－",0,'別紙４－３'!B20)</f>
        <v>0</v>
      </c>
      <c r="D12" s="415">
        <f>IF('別紙４－３'!C20="－",0,'別紙４－３'!C20)</f>
        <v>0</v>
      </c>
      <c r="E12" s="416">
        <f t="shared" si="1"/>
        <v>0</v>
      </c>
      <c r="F12" s="415">
        <f>IF('別紙４－３'!E20="－",0,'別紙４－３'!E20)</f>
        <v>0</v>
      </c>
      <c r="G12" s="415">
        <f>IF('別紙４－３'!F20="－",0,'別紙４－３'!F20)</f>
        <v>0</v>
      </c>
      <c r="H12" s="416">
        <f t="shared" si="2"/>
        <v>0</v>
      </c>
      <c r="I12" s="415">
        <f>IF('別紙４－３'!J20="－",0,'別紙４－３'!J20)</f>
        <v>0</v>
      </c>
      <c r="J12" s="415">
        <f>I12</f>
        <v>0</v>
      </c>
      <c r="K12" s="417">
        <f>'別紙４－３'!M20</f>
        <v>0</v>
      </c>
      <c r="L12" s="417"/>
      <c r="M12" s="417"/>
      <c r="N12" s="439">
        <f t="shared" si="0"/>
        <v>0</v>
      </c>
    </row>
    <row r="13" spans="2:15" ht="23.25" customHeight="1">
      <c r="B13" s="421"/>
      <c r="C13" s="414"/>
      <c r="D13" s="415"/>
      <c r="E13" s="416">
        <f t="shared" si="1"/>
        <v>0</v>
      </c>
      <c r="F13" s="415"/>
      <c r="G13" s="415"/>
      <c r="H13" s="416">
        <f t="shared" si="2"/>
        <v>0</v>
      </c>
      <c r="I13" s="415"/>
      <c r="J13" s="415"/>
      <c r="K13" s="417"/>
      <c r="L13" s="417"/>
      <c r="M13" s="417"/>
      <c r="N13" s="439">
        <f t="shared" si="0"/>
        <v>0</v>
      </c>
    </row>
    <row r="14" spans="2:15" ht="23.25" customHeight="1">
      <c r="B14" s="422"/>
      <c r="C14" s="414"/>
      <c r="D14" s="415"/>
      <c r="E14" s="416">
        <f t="shared" si="1"/>
        <v>0</v>
      </c>
      <c r="F14" s="415"/>
      <c r="G14" s="415"/>
      <c r="H14" s="416">
        <f t="shared" si="2"/>
        <v>0</v>
      </c>
      <c r="I14" s="415"/>
      <c r="J14" s="415"/>
      <c r="K14" s="417"/>
      <c r="L14" s="417"/>
      <c r="M14" s="417"/>
      <c r="N14" s="439">
        <f t="shared" si="0"/>
        <v>0</v>
      </c>
    </row>
    <row r="15" spans="2:15" ht="23.25" customHeight="1">
      <c r="B15" s="423"/>
      <c r="C15" s="414"/>
      <c r="D15" s="415"/>
      <c r="E15" s="416">
        <f t="shared" si="1"/>
        <v>0</v>
      </c>
      <c r="F15" s="415"/>
      <c r="G15" s="415"/>
      <c r="H15" s="416">
        <f t="shared" si="2"/>
        <v>0</v>
      </c>
      <c r="I15" s="415"/>
      <c r="J15" s="415"/>
      <c r="K15" s="417"/>
      <c r="L15" s="417"/>
      <c r="M15" s="417"/>
      <c r="N15" s="439">
        <f t="shared" si="0"/>
        <v>0</v>
      </c>
    </row>
    <row r="16" spans="2:15" ht="23.25" customHeight="1">
      <c r="B16" s="421"/>
      <c r="C16" s="414"/>
      <c r="D16" s="415"/>
      <c r="E16" s="416">
        <f t="shared" si="1"/>
        <v>0</v>
      </c>
      <c r="F16" s="415"/>
      <c r="G16" s="415"/>
      <c r="H16" s="416">
        <f t="shared" si="2"/>
        <v>0</v>
      </c>
      <c r="I16" s="415"/>
      <c r="J16" s="415"/>
      <c r="K16" s="417"/>
      <c r="L16" s="417"/>
      <c r="M16" s="417"/>
      <c r="N16" s="439">
        <f t="shared" si="0"/>
        <v>0</v>
      </c>
    </row>
    <row r="17" spans="2:14" ht="23.25" customHeight="1">
      <c r="B17" s="422"/>
      <c r="C17" s="414"/>
      <c r="D17" s="415"/>
      <c r="E17" s="416">
        <f t="shared" si="1"/>
        <v>0</v>
      </c>
      <c r="F17" s="415"/>
      <c r="G17" s="415"/>
      <c r="H17" s="416">
        <f t="shared" si="2"/>
        <v>0</v>
      </c>
      <c r="I17" s="415"/>
      <c r="J17" s="415"/>
      <c r="K17" s="417"/>
      <c r="L17" s="417"/>
      <c r="M17" s="417"/>
      <c r="N17" s="439">
        <f t="shared" si="0"/>
        <v>0</v>
      </c>
    </row>
    <row r="18" spans="2:14" ht="23.25" customHeight="1">
      <c r="B18" s="422"/>
      <c r="C18" s="414"/>
      <c r="D18" s="415"/>
      <c r="E18" s="416">
        <f t="shared" si="1"/>
        <v>0</v>
      </c>
      <c r="F18" s="415"/>
      <c r="G18" s="415"/>
      <c r="H18" s="416">
        <f t="shared" si="2"/>
        <v>0</v>
      </c>
      <c r="I18" s="415"/>
      <c r="J18" s="415"/>
      <c r="K18" s="417"/>
      <c r="L18" s="417"/>
      <c r="M18" s="417"/>
      <c r="N18" s="439">
        <f t="shared" si="0"/>
        <v>0</v>
      </c>
    </row>
    <row r="19" spans="2:14" ht="23.25" customHeight="1">
      <c r="B19" s="424"/>
      <c r="C19" s="414"/>
      <c r="D19" s="415"/>
      <c r="E19" s="416">
        <f t="shared" si="1"/>
        <v>0</v>
      </c>
      <c r="F19" s="415"/>
      <c r="G19" s="415"/>
      <c r="H19" s="416">
        <f t="shared" si="2"/>
        <v>0</v>
      </c>
      <c r="I19" s="415"/>
      <c r="J19" s="415"/>
      <c r="K19" s="417"/>
      <c r="L19" s="417"/>
      <c r="M19" s="417"/>
      <c r="N19" s="439">
        <f t="shared" si="0"/>
        <v>0</v>
      </c>
    </row>
    <row r="20" spans="2:14" ht="23.25" customHeight="1">
      <c r="B20" s="421"/>
      <c r="C20" s="414"/>
      <c r="D20" s="415"/>
      <c r="E20" s="416">
        <f t="shared" si="1"/>
        <v>0</v>
      </c>
      <c r="F20" s="415"/>
      <c r="G20" s="415"/>
      <c r="H20" s="416">
        <f t="shared" si="2"/>
        <v>0</v>
      </c>
      <c r="I20" s="415"/>
      <c r="J20" s="415"/>
      <c r="K20" s="417"/>
      <c r="L20" s="417"/>
      <c r="M20" s="417"/>
      <c r="N20" s="439">
        <f t="shared" si="0"/>
        <v>0</v>
      </c>
    </row>
    <row r="21" spans="2:14" ht="23.25" customHeight="1">
      <c r="B21" s="422"/>
      <c r="C21" s="414"/>
      <c r="D21" s="415"/>
      <c r="E21" s="416">
        <f t="shared" si="1"/>
        <v>0</v>
      </c>
      <c r="F21" s="415"/>
      <c r="G21" s="415"/>
      <c r="H21" s="416">
        <f t="shared" si="2"/>
        <v>0</v>
      </c>
      <c r="I21" s="415"/>
      <c r="J21" s="415"/>
      <c r="K21" s="417"/>
      <c r="L21" s="417"/>
      <c r="M21" s="417"/>
      <c r="N21" s="439">
        <f t="shared" si="0"/>
        <v>0</v>
      </c>
    </row>
    <row r="22" spans="2:14" ht="23.25" customHeight="1">
      <c r="B22" s="422"/>
      <c r="C22" s="414"/>
      <c r="D22" s="415"/>
      <c r="E22" s="416">
        <f t="shared" si="1"/>
        <v>0</v>
      </c>
      <c r="F22" s="415"/>
      <c r="G22" s="415"/>
      <c r="H22" s="416">
        <f t="shared" si="2"/>
        <v>0</v>
      </c>
      <c r="I22" s="415"/>
      <c r="J22" s="415"/>
      <c r="K22" s="417"/>
      <c r="L22" s="417"/>
      <c r="M22" s="417"/>
      <c r="N22" s="439">
        <f t="shared" si="0"/>
        <v>0</v>
      </c>
    </row>
    <row r="23" spans="2:14" ht="23.25" customHeight="1">
      <c r="B23" s="424"/>
      <c r="C23" s="414"/>
      <c r="D23" s="415"/>
      <c r="E23" s="416">
        <f t="shared" si="1"/>
        <v>0</v>
      </c>
      <c r="F23" s="415"/>
      <c r="G23" s="415"/>
      <c r="H23" s="416">
        <f t="shared" si="2"/>
        <v>0</v>
      </c>
      <c r="I23" s="415"/>
      <c r="J23" s="415"/>
      <c r="K23" s="417"/>
      <c r="L23" s="417"/>
      <c r="M23" s="417"/>
      <c r="N23" s="439">
        <f t="shared" si="0"/>
        <v>0</v>
      </c>
    </row>
    <row r="24" spans="2:14" ht="23.25" customHeight="1">
      <c r="B24" s="425"/>
      <c r="C24" s="414"/>
      <c r="D24" s="415"/>
      <c r="E24" s="416">
        <f t="shared" si="1"/>
        <v>0</v>
      </c>
      <c r="F24" s="415"/>
      <c r="G24" s="415"/>
      <c r="H24" s="416">
        <f t="shared" si="2"/>
        <v>0</v>
      </c>
      <c r="I24" s="415"/>
      <c r="J24" s="415"/>
      <c r="K24" s="417"/>
      <c r="L24" s="417"/>
      <c r="M24" s="417"/>
      <c r="N24" s="439">
        <f t="shared" si="0"/>
        <v>0</v>
      </c>
    </row>
    <row r="25" spans="2:14" ht="23.25" customHeight="1" thickBot="1">
      <c r="B25" s="426"/>
      <c r="C25" s="414"/>
      <c r="D25" s="415"/>
      <c r="E25" s="416">
        <f t="shared" si="1"/>
        <v>0</v>
      </c>
      <c r="F25" s="427"/>
      <c r="G25" s="415"/>
      <c r="H25" s="416">
        <f t="shared" si="2"/>
        <v>0</v>
      </c>
      <c r="I25" s="415"/>
      <c r="J25" s="415"/>
      <c r="K25" s="417"/>
      <c r="L25" s="417"/>
      <c r="M25" s="417"/>
      <c r="N25" s="439">
        <f t="shared" si="0"/>
        <v>0</v>
      </c>
    </row>
    <row r="26" spans="2:14" ht="23.25" customHeight="1" thickTop="1" thickBot="1">
      <c r="B26" s="428" t="s">
        <v>211</v>
      </c>
      <c r="C26" s="429">
        <f t="shared" ref="C26:N26" si="3">SUBTOTAL(109,C9:C25)</f>
        <v>0</v>
      </c>
      <c r="D26" s="430">
        <f t="shared" si="3"/>
        <v>0</v>
      </c>
      <c r="E26" s="431">
        <f t="shared" si="3"/>
        <v>0</v>
      </c>
      <c r="F26" s="430">
        <f t="shared" si="3"/>
        <v>0</v>
      </c>
      <c r="G26" s="430">
        <f t="shared" si="3"/>
        <v>0</v>
      </c>
      <c r="H26" s="430">
        <f t="shared" si="3"/>
        <v>0</v>
      </c>
      <c r="I26" s="430">
        <f t="shared" si="3"/>
        <v>0</v>
      </c>
      <c r="J26" s="430">
        <f t="shared" si="3"/>
        <v>0</v>
      </c>
      <c r="K26" s="432">
        <f t="shared" si="3"/>
        <v>0</v>
      </c>
      <c r="L26" s="432">
        <f t="shared" si="3"/>
        <v>0</v>
      </c>
      <c r="M26" s="432"/>
      <c r="N26" s="438">
        <f t="shared" si="3"/>
        <v>0</v>
      </c>
    </row>
    <row r="28" spans="2:14" ht="20.149999999999999" customHeight="1">
      <c r="B28" s="433" t="s">
        <v>353</v>
      </c>
    </row>
    <row r="29" spans="2:14" ht="20.149999999999999" customHeight="1">
      <c r="B29" s="433"/>
    </row>
    <row r="30" spans="2:14" ht="20.149999999999999" customHeight="1">
      <c r="B30" s="433"/>
    </row>
    <row r="31" spans="2:14" ht="20.149999999999999" customHeight="1">
      <c r="B31" s="434"/>
    </row>
    <row r="32" spans="2:14" ht="20.149999999999999" customHeight="1">
      <c r="B32" s="433"/>
    </row>
  </sheetData>
  <sheetProtection sheet="1" objects="1" scenarios="1"/>
  <mergeCells count="3">
    <mergeCell ref="B2:O2"/>
    <mergeCell ref="J3:N3"/>
    <mergeCell ref="B4:B6"/>
  </mergeCells>
  <phoneticPr fontId="23"/>
  <printOptions horizontalCentered="1"/>
  <pageMargins left="0.59055118110236227" right="0.59055118110236227" top="0.59055118110236227" bottom="0.59055118110236227" header="0.39370078740157483" footer="0.39370078740157483"/>
  <pageSetup paperSize="9" scale="68" fitToHeight="0" orientation="landscape" blackAndWhite="1" r:id="rId1"/>
  <headerFooter alignWithMargins="0">
    <oddFooter>&amp;R&amp;8&amp;F  &amp;A</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5690-56E8-41B8-867B-6A38F6C3608B}">
  <sheetPr codeName="Sheet11">
    <pageSetUpPr fitToPage="1"/>
  </sheetPr>
  <dimension ref="A1:M45"/>
  <sheetViews>
    <sheetView showZeros="0" view="pageBreakPreview" topLeftCell="A2" zoomScale="60" zoomScaleNormal="100" workbookViewId="0">
      <pane xSplit="1" ySplit="10" topLeftCell="B12" activePane="bottomRight" state="frozen"/>
      <selection pane="topRight" activeCell="B2" sqref="B2"/>
      <selection pane="bottomLeft" activeCell="A12" sqref="A12"/>
      <selection pane="bottomRight" activeCell="K22" sqref="K22"/>
    </sheetView>
  </sheetViews>
  <sheetFormatPr defaultColWidth="9" defaultRowHeight="13"/>
  <cols>
    <col min="1" max="1" width="25.453125" style="6" customWidth="1"/>
    <col min="2" max="2" width="13.453125" style="6" customWidth="1"/>
    <col min="3" max="3" width="13.81640625" style="6" bestFit="1" customWidth="1"/>
    <col min="4" max="13" width="13.453125" style="6" customWidth="1"/>
    <col min="14" max="257" width="9" style="6"/>
    <col min="258" max="258" width="23" style="6" customWidth="1"/>
    <col min="259" max="267" width="13.453125" style="6" customWidth="1"/>
    <col min="268" max="513" width="9" style="6"/>
    <col min="514" max="514" width="23" style="6" customWidth="1"/>
    <col min="515" max="523" width="13.453125" style="6" customWidth="1"/>
    <col min="524" max="769" width="9" style="6"/>
    <col min="770" max="770" width="23" style="6" customWidth="1"/>
    <col min="771" max="779" width="13.453125" style="6" customWidth="1"/>
    <col min="780" max="1025" width="9" style="6"/>
    <col min="1026" max="1026" width="23" style="6" customWidth="1"/>
    <col min="1027" max="1035" width="13.453125" style="6" customWidth="1"/>
    <col min="1036" max="1281" width="9" style="6"/>
    <col min="1282" max="1282" width="23" style="6" customWidth="1"/>
    <col min="1283" max="1291" width="13.453125" style="6" customWidth="1"/>
    <col min="1292" max="1537" width="9" style="6"/>
    <col min="1538" max="1538" width="23" style="6" customWidth="1"/>
    <col min="1539" max="1547" width="13.453125" style="6" customWidth="1"/>
    <col min="1548" max="1793" width="9" style="6"/>
    <col min="1794" max="1794" width="23" style="6" customWidth="1"/>
    <col min="1795" max="1803" width="13.453125" style="6" customWidth="1"/>
    <col min="1804" max="2049" width="9" style="6"/>
    <col min="2050" max="2050" width="23" style="6" customWidth="1"/>
    <col min="2051" max="2059" width="13.453125" style="6" customWidth="1"/>
    <col min="2060" max="2305" width="9" style="6"/>
    <col min="2306" max="2306" width="23" style="6" customWidth="1"/>
    <col min="2307" max="2315" width="13.453125" style="6" customWidth="1"/>
    <col min="2316" max="2561" width="9" style="6"/>
    <col min="2562" max="2562" width="23" style="6" customWidth="1"/>
    <col min="2563" max="2571" width="13.453125" style="6" customWidth="1"/>
    <col min="2572" max="2817" width="9" style="6"/>
    <col min="2818" max="2818" width="23" style="6" customWidth="1"/>
    <col min="2819" max="2827" width="13.453125" style="6" customWidth="1"/>
    <col min="2828" max="3073" width="9" style="6"/>
    <col min="3074" max="3074" width="23" style="6" customWidth="1"/>
    <col min="3075" max="3083" width="13.453125" style="6" customWidth="1"/>
    <col min="3084" max="3329" width="9" style="6"/>
    <col min="3330" max="3330" width="23" style="6" customWidth="1"/>
    <col min="3331" max="3339" width="13.453125" style="6" customWidth="1"/>
    <col min="3340" max="3585" width="9" style="6"/>
    <col min="3586" max="3586" width="23" style="6" customWidth="1"/>
    <col min="3587" max="3595" width="13.453125" style="6" customWidth="1"/>
    <col min="3596" max="3841" width="9" style="6"/>
    <col min="3842" max="3842" width="23" style="6" customWidth="1"/>
    <col min="3843" max="3851" width="13.453125" style="6" customWidth="1"/>
    <col min="3852" max="4097" width="9" style="6"/>
    <col min="4098" max="4098" width="23" style="6" customWidth="1"/>
    <col min="4099" max="4107" width="13.453125" style="6" customWidth="1"/>
    <col min="4108" max="4353" width="9" style="6"/>
    <col min="4354" max="4354" width="23" style="6" customWidth="1"/>
    <col min="4355" max="4363" width="13.453125" style="6" customWidth="1"/>
    <col min="4364" max="4609" width="9" style="6"/>
    <col min="4610" max="4610" width="23" style="6" customWidth="1"/>
    <col min="4611" max="4619" width="13.453125" style="6" customWidth="1"/>
    <col min="4620" max="4865" width="9" style="6"/>
    <col min="4866" max="4866" width="23" style="6" customWidth="1"/>
    <col min="4867" max="4875" width="13.453125" style="6" customWidth="1"/>
    <col min="4876" max="5121" width="9" style="6"/>
    <col min="5122" max="5122" width="23" style="6" customWidth="1"/>
    <col min="5123" max="5131" width="13.453125" style="6" customWidth="1"/>
    <col min="5132" max="5377" width="9" style="6"/>
    <col min="5378" max="5378" width="23" style="6" customWidth="1"/>
    <col min="5379" max="5387" width="13.453125" style="6" customWidth="1"/>
    <col min="5388" max="5633" width="9" style="6"/>
    <col min="5634" max="5634" width="23" style="6" customWidth="1"/>
    <col min="5635" max="5643" width="13.453125" style="6" customWidth="1"/>
    <col min="5644" max="5889" width="9" style="6"/>
    <col min="5890" max="5890" width="23" style="6" customWidth="1"/>
    <col min="5891" max="5899" width="13.453125" style="6" customWidth="1"/>
    <col min="5900" max="6145" width="9" style="6"/>
    <col min="6146" max="6146" width="23" style="6" customWidth="1"/>
    <col min="6147" max="6155" width="13.453125" style="6" customWidth="1"/>
    <col min="6156" max="6401" width="9" style="6"/>
    <col min="6402" max="6402" width="23" style="6" customWidth="1"/>
    <col min="6403" max="6411" width="13.453125" style="6" customWidth="1"/>
    <col min="6412" max="6657" width="9" style="6"/>
    <col min="6658" max="6658" width="23" style="6" customWidth="1"/>
    <col min="6659" max="6667" width="13.453125" style="6" customWidth="1"/>
    <col min="6668" max="6913" width="9" style="6"/>
    <col min="6914" max="6914" width="23" style="6" customWidth="1"/>
    <col min="6915" max="6923" width="13.453125" style="6" customWidth="1"/>
    <col min="6924" max="7169" width="9" style="6"/>
    <col min="7170" max="7170" width="23" style="6" customWidth="1"/>
    <col min="7171" max="7179" width="13.453125" style="6" customWidth="1"/>
    <col min="7180" max="7425" width="9" style="6"/>
    <col min="7426" max="7426" width="23" style="6" customWidth="1"/>
    <col min="7427" max="7435" width="13.453125" style="6" customWidth="1"/>
    <col min="7436" max="7681" width="9" style="6"/>
    <col min="7682" max="7682" width="23" style="6" customWidth="1"/>
    <col min="7683" max="7691" width="13.453125" style="6" customWidth="1"/>
    <col min="7692" max="7937" width="9" style="6"/>
    <col min="7938" max="7938" width="23" style="6" customWidth="1"/>
    <col min="7939" max="7947" width="13.453125" style="6" customWidth="1"/>
    <col min="7948" max="8193" width="9" style="6"/>
    <col min="8194" max="8194" width="23" style="6" customWidth="1"/>
    <col min="8195" max="8203" width="13.453125" style="6" customWidth="1"/>
    <col min="8204" max="8449" width="9" style="6"/>
    <col min="8450" max="8450" width="23" style="6" customWidth="1"/>
    <col min="8451" max="8459" width="13.453125" style="6" customWidth="1"/>
    <col min="8460" max="8705" width="9" style="6"/>
    <col min="8706" max="8706" width="23" style="6" customWidth="1"/>
    <col min="8707" max="8715" width="13.453125" style="6" customWidth="1"/>
    <col min="8716" max="8961" width="9" style="6"/>
    <col min="8962" max="8962" width="23" style="6" customWidth="1"/>
    <col min="8963" max="8971" width="13.453125" style="6" customWidth="1"/>
    <col min="8972" max="9217" width="9" style="6"/>
    <col min="9218" max="9218" width="23" style="6" customWidth="1"/>
    <col min="9219" max="9227" width="13.453125" style="6" customWidth="1"/>
    <col min="9228" max="9473" width="9" style="6"/>
    <col min="9474" max="9474" width="23" style="6" customWidth="1"/>
    <col min="9475" max="9483" width="13.453125" style="6" customWidth="1"/>
    <col min="9484" max="9729" width="9" style="6"/>
    <col min="9730" max="9730" width="23" style="6" customWidth="1"/>
    <col min="9731" max="9739" width="13.453125" style="6" customWidth="1"/>
    <col min="9740" max="9985" width="9" style="6"/>
    <col min="9986" max="9986" width="23" style="6" customWidth="1"/>
    <col min="9987" max="9995" width="13.453125" style="6" customWidth="1"/>
    <col min="9996" max="10241" width="9" style="6"/>
    <col min="10242" max="10242" width="23" style="6" customWidth="1"/>
    <col min="10243" max="10251" width="13.453125" style="6" customWidth="1"/>
    <col min="10252" max="10497" width="9" style="6"/>
    <col min="10498" max="10498" width="23" style="6" customWidth="1"/>
    <col min="10499" max="10507" width="13.453125" style="6" customWidth="1"/>
    <col min="10508" max="10753" width="9" style="6"/>
    <col min="10754" max="10754" width="23" style="6" customWidth="1"/>
    <col min="10755" max="10763" width="13.453125" style="6" customWidth="1"/>
    <col min="10764" max="11009" width="9" style="6"/>
    <col min="11010" max="11010" width="23" style="6" customWidth="1"/>
    <col min="11011" max="11019" width="13.453125" style="6" customWidth="1"/>
    <col min="11020" max="11265" width="9" style="6"/>
    <col min="11266" max="11266" width="23" style="6" customWidth="1"/>
    <col min="11267" max="11275" width="13.453125" style="6" customWidth="1"/>
    <col min="11276" max="11521" width="9" style="6"/>
    <col min="11522" max="11522" width="23" style="6" customWidth="1"/>
    <col min="11523" max="11531" width="13.453125" style="6" customWidth="1"/>
    <col min="11532" max="11777" width="9" style="6"/>
    <col min="11778" max="11778" width="23" style="6" customWidth="1"/>
    <col min="11779" max="11787" width="13.453125" style="6" customWidth="1"/>
    <col min="11788" max="12033" width="9" style="6"/>
    <col min="12034" max="12034" width="23" style="6" customWidth="1"/>
    <col min="12035" max="12043" width="13.453125" style="6" customWidth="1"/>
    <col min="12044" max="12289" width="9" style="6"/>
    <col min="12290" max="12290" width="23" style="6" customWidth="1"/>
    <col min="12291" max="12299" width="13.453125" style="6" customWidth="1"/>
    <col min="12300" max="12545" width="9" style="6"/>
    <col min="12546" max="12546" width="23" style="6" customWidth="1"/>
    <col min="12547" max="12555" width="13.453125" style="6" customWidth="1"/>
    <col min="12556" max="12801" width="9" style="6"/>
    <col min="12802" max="12802" width="23" style="6" customWidth="1"/>
    <col min="12803" max="12811" width="13.453125" style="6" customWidth="1"/>
    <col min="12812" max="13057" width="9" style="6"/>
    <col min="13058" max="13058" width="23" style="6" customWidth="1"/>
    <col min="13059" max="13067" width="13.453125" style="6" customWidth="1"/>
    <col min="13068" max="13313" width="9" style="6"/>
    <col min="13314" max="13314" width="23" style="6" customWidth="1"/>
    <col min="13315" max="13323" width="13.453125" style="6" customWidth="1"/>
    <col min="13324" max="13569" width="9" style="6"/>
    <col min="13570" max="13570" width="23" style="6" customWidth="1"/>
    <col min="13571" max="13579" width="13.453125" style="6" customWidth="1"/>
    <col min="13580" max="13825" width="9" style="6"/>
    <col min="13826" max="13826" width="23" style="6" customWidth="1"/>
    <col min="13827" max="13835" width="13.453125" style="6" customWidth="1"/>
    <col min="13836" max="14081" width="9" style="6"/>
    <col min="14082" max="14082" width="23" style="6" customWidth="1"/>
    <col min="14083" max="14091" width="13.453125" style="6" customWidth="1"/>
    <col min="14092" max="14337" width="9" style="6"/>
    <col min="14338" max="14338" width="23" style="6" customWidth="1"/>
    <col min="14339" max="14347" width="13.453125" style="6" customWidth="1"/>
    <col min="14348" max="14593" width="9" style="6"/>
    <col min="14594" max="14594" width="23" style="6" customWidth="1"/>
    <col min="14595" max="14603" width="13.453125" style="6" customWidth="1"/>
    <col min="14604" max="14849" width="9" style="6"/>
    <col min="14850" max="14850" width="23" style="6" customWidth="1"/>
    <col min="14851" max="14859" width="13.453125" style="6" customWidth="1"/>
    <col min="14860" max="15105" width="9" style="6"/>
    <col min="15106" max="15106" width="23" style="6" customWidth="1"/>
    <col min="15107" max="15115" width="13.453125" style="6" customWidth="1"/>
    <col min="15116" max="15361" width="9" style="6"/>
    <col min="15362" max="15362" width="23" style="6" customWidth="1"/>
    <col min="15363" max="15371" width="13.453125" style="6" customWidth="1"/>
    <col min="15372" max="15617" width="9" style="6"/>
    <col min="15618" max="15618" width="23" style="6" customWidth="1"/>
    <col min="15619" max="15627" width="13.453125" style="6" customWidth="1"/>
    <col min="15628" max="15873" width="9" style="6"/>
    <col min="15874" max="15874" width="23" style="6" customWidth="1"/>
    <col min="15875" max="15883" width="13.453125" style="6" customWidth="1"/>
    <col min="15884" max="16129" width="9" style="6"/>
    <col min="16130" max="16130" width="23" style="6" customWidth="1"/>
    <col min="16131" max="16139" width="13.453125" style="6" customWidth="1"/>
    <col min="16140" max="16384" width="9" style="6"/>
  </cols>
  <sheetData>
    <row r="1" spans="1:13" ht="16.5">
      <c r="A1" s="39" t="s">
        <v>354</v>
      </c>
      <c r="B1" s="5"/>
      <c r="C1" s="5"/>
      <c r="D1" s="5"/>
      <c r="E1" s="5"/>
      <c r="F1" s="5"/>
      <c r="G1" s="5"/>
      <c r="H1" s="5"/>
      <c r="I1" s="5"/>
      <c r="J1" s="5"/>
      <c r="K1" s="5"/>
      <c r="L1" s="5"/>
      <c r="M1" s="5"/>
    </row>
    <row r="2" spans="1:13" ht="4.5" customHeight="1">
      <c r="A2" s="5"/>
      <c r="B2" s="5"/>
      <c r="C2" s="5"/>
      <c r="D2" s="5"/>
      <c r="E2" s="5"/>
      <c r="F2" s="5"/>
      <c r="G2" s="5"/>
      <c r="H2" s="5"/>
      <c r="I2" s="5"/>
      <c r="J2" s="5"/>
      <c r="K2" s="5"/>
      <c r="L2" s="5"/>
      <c r="M2" s="5"/>
    </row>
    <row r="3" spans="1:13" ht="4.5" customHeight="1">
      <c r="A3" s="5"/>
      <c r="B3" s="5"/>
      <c r="C3" s="5"/>
      <c r="D3" s="5"/>
      <c r="E3" s="5"/>
      <c r="F3" s="5"/>
      <c r="G3" s="5"/>
      <c r="H3" s="5"/>
      <c r="I3" s="5"/>
      <c r="J3" s="5"/>
      <c r="K3" s="5"/>
      <c r="L3" s="5"/>
      <c r="M3" s="5"/>
    </row>
    <row r="4" spans="1:13" ht="48" customHeight="1">
      <c r="A4" s="774" t="str">
        <f>'４号様式'!A16&amp;"年度群馬県感染症医療措置協定締結医療機関施設・設備整備事業費補助金
所要額精算書"</f>
        <v>令和7年度群馬県感染症医療措置協定締結医療機関施設・設備整備事業費補助金
所要額精算書</v>
      </c>
      <c r="B4" s="775"/>
      <c r="C4" s="775"/>
      <c r="D4" s="775"/>
      <c r="E4" s="775"/>
      <c r="F4" s="775"/>
      <c r="G4" s="775"/>
      <c r="H4" s="775"/>
      <c r="I4" s="775"/>
      <c r="J4" s="775"/>
      <c r="K4" s="775"/>
      <c r="L4" s="775"/>
      <c r="M4" s="775"/>
    </row>
    <row r="5" spans="1:13">
      <c r="A5" s="5"/>
      <c r="B5" s="5"/>
      <c r="C5" s="5"/>
      <c r="D5" s="5"/>
      <c r="E5" s="5"/>
      <c r="F5" s="5"/>
      <c r="G5" s="5"/>
      <c r="H5" s="5"/>
      <c r="I5" s="5"/>
      <c r="J5" s="5"/>
      <c r="K5" s="5"/>
      <c r="L5" s="5"/>
      <c r="M5" s="5"/>
    </row>
    <row r="6" spans="1:13" ht="13" customHeight="1">
      <c r="A6" s="5"/>
      <c r="B6" s="5"/>
      <c r="C6" s="5"/>
      <c r="D6" s="5"/>
      <c r="E6" s="5"/>
      <c r="F6" s="5"/>
      <c r="G6" s="780" t="str">
        <f>IF('４号様式'!R12="","",'別紙４－１'!M4&amp;")")</f>
        <v/>
      </c>
      <c r="H6" s="780"/>
      <c r="I6" s="780"/>
      <c r="J6" s="780"/>
      <c r="K6" s="780"/>
      <c r="L6" s="780"/>
      <c r="M6" s="5"/>
    </row>
    <row r="7" spans="1:13" ht="13" customHeight="1">
      <c r="A7" s="5"/>
      <c r="B7" s="5"/>
      <c r="C7" s="5"/>
      <c r="D7" s="5"/>
      <c r="E7" s="5"/>
      <c r="F7" s="117" t="s">
        <v>355</v>
      </c>
      <c r="G7" s="781"/>
      <c r="H7" s="781"/>
      <c r="I7" s="781"/>
      <c r="J7" s="781"/>
      <c r="K7" s="781"/>
      <c r="L7" s="781"/>
      <c r="M7" s="46" t="s">
        <v>356</v>
      </c>
    </row>
    <row r="8" spans="1:13" ht="16" customHeight="1">
      <c r="A8" s="776" t="s">
        <v>357</v>
      </c>
      <c r="B8" s="27"/>
      <c r="C8" s="28" t="s">
        <v>358</v>
      </c>
      <c r="D8" s="27" t="s">
        <v>359</v>
      </c>
      <c r="E8" s="27" t="s">
        <v>337</v>
      </c>
      <c r="F8" s="28"/>
      <c r="G8" s="27"/>
      <c r="H8" s="27" t="s">
        <v>360</v>
      </c>
      <c r="I8" s="27"/>
      <c r="J8" s="28" t="s">
        <v>361</v>
      </c>
      <c r="K8" s="59" t="s">
        <v>362</v>
      </c>
      <c r="L8" s="59" t="s">
        <v>363</v>
      </c>
      <c r="M8" s="59"/>
    </row>
    <row r="9" spans="1:13" ht="16" customHeight="1">
      <c r="A9" s="777"/>
      <c r="B9" s="29" t="s">
        <v>364</v>
      </c>
      <c r="C9" s="25" t="s">
        <v>365</v>
      </c>
      <c r="D9" s="29" t="s">
        <v>366</v>
      </c>
      <c r="E9" s="29" t="s">
        <v>367</v>
      </c>
      <c r="F9" s="29" t="s">
        <v>368</v>
      </c>
      <c r="G9" s="29" t="s">
        <v>339</v>
      </c>
      <c r="H9" s="29" t="s">
        <v>369</v>
      </c>
      <c r="I9" s="29" t="s">
        <v>370</v>
      </c>
      <c r="J9" s="30" t="s">
        <v>371</v>
      </c>
      <c r="K9" s="60" t="s">
        <v>372</v>
      </c>
      <c r="L9" s="60" t="s">
        <v>373</v>
      </c>
      <c r="M9" s="60" t="s">
        <v>374</v>
      </c>
    </row>
    <row r="10" spans="1:13" ht="16" customHeight="1">
      <c r="A10" s="777"/>
      <c r="B10" s="29"/>
      <c r="C10" s="25"/>
      <c r="D10" s="29"/>
      <c r="E10" s="29"/>
      <c r="F10" s="25"/>
      <c r="G10" s="29"/>
      <c r="H10" s="29"/>
      <c r="I10" s="29"/>
      <c r="J10" s="25" t="s">
        <v>375</v>
      </c>
      <c r="K10" s="61"/>
      <c r="L10" s="61"/>
      <c r="M10" s="60" t="s">
        <v>376</v>
      </c>
    </row>
    <row r="11" spans="1:13" ht="16" customHeight="1">
      <c r="A11" s="778"/>
      <c r="B11" s="31" t="s">
        <v>377</v>
      </c>
      <c r="C11" s="32" t="s">
        <v>378</v>
      </c>
      <c r="D11" s="31" t="s">
        <v>379</v>
      </c>
      <c r="E11" s="31" t="s">
        <v>380</v>
      </c>
      <c r="F11" s="32" t="s">
        <v>381</v>
      </c>
      <c r="G11" s="31" t="s">
        <v>382</v>
      </c>
      <c r="H11" s="31" t="s">
        <v>383</v>
      </c>
      <c r="I11" s="32" t="s">
        <v>384</v>
      </c>
      <c r="J11" s="31" t="s">
        <v>385</v>
      </c>
      <c r="K11" s="62" t="s">
        <v>386</v>
      </c>
      <c r="L11" s="62" t="s">
        <v>387</v>
      </c>
      <c r="M11" s="62" t="s">
        <v>388</v>
      </c>
    </row>
    <row r="12" spans="1:13" ht="16" customHeight="1">
      <c r="A12" s="47"/>
      <c r="B12" s="33" t="s">
        <v>98</v>
      </c>
      <c r="C12" s="33" t="s">
        <v>98</v>
      </c>
      <c r="D12" s="33" t="s">
        <v>98</v>
      </c>
      <c r="E12" s="33" t="s">
        <v>98</v>
      </c>
      <c r="F12" s="33" t="s">
        <v>98</v>
      </c>
      <c r="G12" s="33" t="s">
        <v>98</v>
      </c>
      <c r="H12" s="33"/>
      <c r="I12" s="33"/>
      <c r="J12" s="33" t="s">
        <v>98</v>
      </c>
      <c r="K12" s="33"/>
      <c r="L12" s="33"/>
      <c r="M12" s="33"/>
    </row>
    <row r="13" spans="1:13" ht="48.75" customHeight="1">
      <c r="A13" s="34" t="s">
        <v>115</v>
      </c>
      <c r="B13" s="35" t="str">
        <f>IF(はじめに!D28*1=0,"－",'別紙４－２（施設）01病床'!H37)</f>
        <v>－</v>
      </c>
      <c r="C13" s="393"/>
      <c r="D13" s="35" t="str">
        <f>IFERROR(B13-C13,"－")</f>
        <v>－</v>
      </c>
      <c r="E13" s="35" t="str">
        <f>IF(B13="－","－",'別紙４－１'!H14)</f>
        <v>－</v>
      </c>
      <c r="F13" s="36" t="str">
        <f>IF(B13="－","－",'別紙４－１'!K14)</f>
        <v>－</v>
      </c>
      <c r="G13" s="35" t="str">
        <f>IF(B13="－","－",'別紙４－１'!L14)</f>
        <v>－</v>
      </c>
      <c r="H13" s="35" t="str">
        <f>IF(B13="－","－",MIN(D13,G13))</f>
        <v>－</v>
      </c>
      <c r="I13" s="37" t="s">
        <v>389</v>
      </c>
      <c r="J13" s="36" t="str">
        <f>IF(B13="－","－",ROUNDDOWN(MIN(D13,G13)*2/3,-3))</f>
        <v>－</v>
      </c>
      <c r="K13" s="442">
        <f>はじめに!E28</f>
        <v>0</v>
      </c>
      <c r="L13" s="442"/>
      <c r="M13" s="444">
        <f>IF(J13="－",0,J13-L13)</f>
        <v>0</v>
      </c>
    </row>
    <row r="14" spans="1:13" ht="48.75" customHeight="1">
      <c r="A14" s="34" t="s">
        <v>174</v>
      </c>
      <c r="B14" s="35" t="str">
        <f>IF(はじめに!D29*1=0,"－",'別紙４－２（施設）02病棟'!H37)</f>
        <v>－</v>
      </c>
      <c r="C14" s="393"/>
      <c r="D14" s="35" t="str">
        <f t="shared" ref="D14:D19" si="0">IFERROR(B14-C14,"－")</f>
        <v>－</v>
      </c>
      <c r="E14" s="35" t="str">
        <f>IF(B14="－","－",'別紙４－１'!H20)</f>
        <v>－</v>
      </c>
      <c r="F14" s="36" t="str">
        <f>IF(B14="－","－",'別紙４－１'!K20)</f>
        <v>－</v>
      </c>
      <c r="G14" s="35" t="str">
        <f>IF(B14="－","－",'別紙４－１'!L20)</f>
        <v>－</v>
      </c>
      <c r="H14" s="35" t="str">
        <f>IF(B14="－","－",MIN(D14,G14))</f>
        <v>－</v>
      </c>
      <c r="I14" s="37" t="s">
        <v>390</v>
      </c>
      <c r="J14" s="36" t="str">
        <f>IF(B14="－","－",ROUNDDOWN(MIN(D14,G14)*10/10,-3))</f>
        <v>－</v>
      </c>
      <c r="K14" s="443">
        <f>はじめに!E29</f>
        <v>0</v>
      </c>
      <c r="L14" s="443"/>
      <c r="M14" s="444">
        <f t="shared" ref="M14:M15" si="1">IF(J14="－",0,J14-L14)</f>
        <v>0</v>
      </c>
    </row>
    <row r="15" spans="1:13" ht="48.75" customHeight="1">
      <c r="A15" s="34" t="s">
        <v>178</v>
      </c>
      <c r="B15" s="35" t="str">
        <f>IF(はじめに!D30*1=0,"－",'別紙４－２（施設）03保管庫'!H37)</f>
        <v>－</v>
      </c>
      <c r="C15" s="393"/>
      <c r="D15" s="35" t="str">
        <f t="shared" si="0"/>
        <v>－</v>
      </c>
      <c r="E15" s="35" t="str">
        <f>IF(B15="－","－",'別紙４－１'!H30)</f>
        <v>－</v>
      </c>
      <c r="F15" s="36" t="str">
        <f>IF(B15="－","－",'別紙４－１'!K30)</f>
        <v>－</v>
      </c>
      <c r="G15" s="35" t="str">
        <f>IF(B15="－","－",'別紙４－１'!L30)</f>
        <v>－</v>
      </c>
      <c r="H15" s="35" t="str">
        <f>IF(B15="－","－",MIN(D15,G15))</f>
        <v>－</v>
      </c>
      <c r="I15" s="37" t="s">
        <v>390</v>
      </c>
      <c r="J15" s="36" t="str">
        <f>IF(B15="－","－",ROUNDDOWN(MIN(D15,G15)*10/10,-3))</f>
        <v>－</v>
      </c>
      <c r="K15" s="443">
        <f>はじめに!E30</f>
        <v>0</v>
      </c>
      <c r="L15" s="443"/>
      <c r="M15" s="446">
        <f t="shared" si="1"/>
        <v>0</v>
      </c>
    </row>
    <row r="16" spans="1:13" ht="34.5" customHeight="1">
      <c r="A16" s="232" t="s">
        <v>391</v>
      </c>
      <c r="B16" s="233" t="str">
        <f>IF(SUM(B17:B19)=0,"－",SUM(B17:B19))</f>
        <v>－</v>
      </c>
      <c r="C16" s="236"/>
      <c r="D16" s="235" t="str">
        <f t="shared" ref="D16:H16" si="2">IF(SUM(D17:D19)=0,"－",SUM(D17:D19))</f>
        <v>－</v>
      </c>
      <c r="E16" s="63" t="str">
        <f t="shared" si="2"/>
        <v>－</v>
      </c>
      <c r="F16" s="237" t="str">
        <f t="shared" si="2"/>
        <v>－</v>
      </c>
      <c r="G16" s="63" t="str">
        <f t="shared" si="2"/>
        <v>－</v>
      </c>
      <c r="H16" s="63" t="str">
        <f t="shared" si="2"/>
        <v>－</v>
      </c>
      <c r="I16" s="234" t="s">
        <v>392</v>
      </c>
      <c r="J16" s="236" t="str">
        <f>IF(SUM(J17:J19)=0,"－",SUM(J17:J19))</f>
        <v>－</v>
      </c>
      <c r="K16" s="236" t="str">
        <f t="shared" ref="K16:L16" si="3">IF(SUM(K17:K19)=0,"－",SUM(K17:K19))</f>
        <v>－</v>
      </c>
      <c r="L16" s="236" t="str">
        <f t="shared" si="3"/>
        <v>－</v>
      </c>
      <c r="M16" s="446">
        <f>SUM(M17:M19)</f>
        <v>0</v>
      </c>
    </row>
    <row r="17" spans="1:13" ht="34.5" customHeight="1">
      <c r="A17" s="238" t="s">
        <v>33</v>
      </c>
      <c r="B17" s="453" t="str">
        <f>IF(はじめに!D33*1=0,"－",'別紙４－２（設備）04病床確保'!G13)</f>
        <v>－</v>
      </c>
      <c r="C17" s="239"/>
      <c r="D17" s="240" t="str">
        <f t="shared" si="0"/>
        <v>－</v>
      </c>
      <c r="E17" s="240" t="str">
        <f>IF(B17="－","－",'別紙４－１'!H40)</f>
        <v>－</v>
      </c>
      <c r="F17" s="240" t="str">
        <f>IF($B17="－","－",'別紙４－１'!K40)</f>
        <v>－</v>
      </c>
      <c r="G17" s="240" t="str">
        <f>IF($B17="－","－",'別紙４－１'!L40)</f>
        <v>－</v>
      </c>
      <c r="H17" s="240" t="str">
        <f>IF(B17="－","－",MIN(D17,G17))</f>
        <v>－</v>
      </c>
      <c r="I17" s="241" t="s">
        <v>392</v>
      </c>
      <c r="J17" s="240" t="str">
        <f t="shared" ref="J17:J19" si="4">IF(B17="－","－",ROUNDDOWN(MIN(D17,G17)*10/10,-3))</f>
        <v>－</v>
      </c>
      <c r="K17" s="447">
        <f>はじめに!E33</f>
        <v>0</v>
      </c>
      <c r="L17" s="447"/>
      <c r="M17" s="448">
        <f t="shared" ref="M17:M19" si="5">IF(J17="－",0,J17-L17)</f>
        <v>0</v>
      </c>
    </row>
    <row r="18" spans="1:13" ht="34.5" customHeight="1">
      <c r="A18" s="242" t="s">
        <v>34</v>
      </c>
      <c r="B18" s="454" t="str">
        <f>IF(はじめに!D34*1=0,"－",'別紙４－２（設備）04病床確保'!G14)</f>
        <v>－</v>
      </c>
      <c r="C18" s="243"/>
      <c r="D18" s="244" t="str">
        <f t="shared" si="0"/>
        <v>－</v>
      </c>
      <c r="E18" s="244" t="str">
        <f>IF(B18="－","－",'別紙４－１'!H41)</f>
        <v>－</v>
      </c>
      <c r="F18" s="244" t="str">
        <f>IF($B18="－","－",'別紙４－１'!K41)</f>
        <v>－</v>
      </c>
      <c r="G18" s="244" t="str">
        <f>IF($B18="－","－",'別紙４－１'!L41)</f>
        <v>－</v>
      </c>
      <c r="H18" s="244" t="str">
        <f t="shared" ref="H18:H19" si="6">IF(B18="－","－",MIN(D18,G18))</f>
        <v>－</v>
      </c>
      <c r="I18" s="245" t="s">
        <v>392</v>
      </c>
      <c r="J18" s="244" t="str">
        <f t="shared" si="4"/>
        <v>－</v>
      </c>
      <c r="K18" s="449">
        <f>はじめに!E34</f>
        <v>0</v>
      </c>
      <c r="L18" s="449"/>
      <c r="M18" s="448">
        <f t="shared" si="5"/>
        <v>0</v>
      </c>
    </row>
    <row r="19" spans="1:13" ht="34.5" customHeight="1">
      <c r="A19" s="246" t="s">
        <v>35</v>
      </c>
      <c r="B19" s="455" t="str">
        <f>IF(はじめに!D35*1=0,"－",'別紙４－２（設備）04病床確保'!G15)</f>
        <v>－</v>
      </c>
      <c r="C19" s="247"/>
      <c r="D19" s="248" t="str">
        <f t="shared" si="0"/>
        <v>－</v>
      </c>
      <c r="E19" s="248" t="str">
        <f>IF(B19="－","－",'別紙４－１'!H42)</f>
        <v>－</v>
      </c>
      <c r="F19" s="248" t="str">
        <f>IF($B19="－","－",'別紙４－１'!K42)</f>
        <v>－</v>
      </c>
      <c r="G19" s="248" t="str">
        <f>IF($B19="－","－",'別紙４－１'!L42)</f>
        <v>－</v>
      </c>
      <c r="H19" s="248" t="str">
        <f t="shared" si="6"/>
        <v>－</v>
      </c>
      <c r="I19" s="249" t="s">
        <v>392</v>
      </c>
      <c r="J19" s="248" t="str">
        <f t="shared" si="4"/>
        <v>－</v>
      </c>
      <c r="K19" s="450">
        <f>はじめに!E35</f>
        <v>0</v>
      </c>
      <c r="L19" s="450"/>
      <c r="M19" s="448">
        <f t="shared" si="5"/>
        <v>0</v>
      </c>
    </row>
    <row r="20" spans="1:13" ht="34.5" customHeight="1">
      <c r="A20" s="250" t="s">
        <v>393</v>
      </c>
      <c r="B20" s="63" t="str">
        <f t="shared" ref="B20:H20" si="7">IF(SUM(B21:B23)=0,"－",SUM(B21:B23))</f>
        <v>－</v>
      </c>
      <c r="C20" s="63" t="str">
        <f t="shared" si="7"/>
        <v>－</v>
      </c>
      <c r="D20" s="63" t="str">
        <f t="shared" si="7"/>
        <v>－</v>
      </c>
      <c r="E20" s="63" t="str">
        <f t="shared" si="7"/>
        <v>－</v>
      </c>
      <c r="F20" s="237" t="str">
        <f t="shared" si="7"/>
        <v>－</v>
      </c>
      <c r="G20" s="63" t="str">
        <f t="shared" si="7"/>
        <v>－</v>
      </c>
      <c r="H20" s="63" t="str">
        <f t="shared" si="7"/>
        <v>－</v>
      </c>
      <c r="I20" s="251" t="s">
        <v>392</v>
      </c>
      <c r="J20" s="237" t="str">
        <f>IF(SUM(J21:J23)=0,"－",SUM(J21:J23))</f>
        <v>－</v>
      </c>
      <c r="K20" s="237" t="str">
        <f t="shared" ref="K20:L20" si="8">IF(SUM(K21:K23)=0,"－",SUM(K21:K23))</f>
        <v>－</v>
      </c>
      <c r="L20" s="237" t="str">
        <f t="shared" si="8"/>
        <v>－</v>
      </c>
      <c r="M20" s="446">
        <f>SUM(M21:M23)</f>
        <v>0</v>
      </c>
    </row>
    <row r="21" spans="1:13" ht="34.5" customHeight="1">
      <c r="A21" s="252" t="s">
        <v>34</v>
      </c>
      <c r="B21" s="456" t="str">
        <f>IF(はじめに!D37*1=0,"－",'別紙４－２（設備）05発熱外来'!G14)</f>
        <v>－</v>
      </c>
      <c r="C21" s="253"/>
      <c r="D21" s="254" t="str">
        <f t="shared" ref="D21:D23" si="9">IFERROR(B21-C21,"－")</f>
        <v>－</v>
      </c>
      <c r="E21" s="254" t="str">
        <f>IF(B21="－","－",'別紙４－１'!H44)</f>
        <v>－</v>
      </c>
      <c r="F21" s="254" t="str">
        <f>IF($B21="－","－",'別紙４－１'!K44)</f>
        <v>－</v>
      </c>
      <c r="G21" s="254" t="str">
        <f>IF($B21="－","－",'別紙４－１'!L44)</f>
        <v>－</v>
      </c>
      <c r="H21" s="254" t="str">
        <f>IF(B21="－","－",MIN(D21,G21))</f>
        <v>－</v>
      </c>
      <c r="I21" s="255" t="s">
        <v>392</v>
      </c>
      <c r="J21" s="254" t="str">
        <f t="shared" ref="J21:J23" si="10">IF(B21="－","－",ROUNDDOWN(MIN(D21,G21)*10/10,-3))</f>
        <v>－</v>
      </c>
      <c r="K21" s="451">
        <f>はじめに!E37</f>
        <v>0</v>
      </c>
      <c r="L21" s="451"/>
      <c r="M21" s="448">
        <f t="shared" ref="M21:M23" si="11">IF(J21="－",0,J21-L21)</f>
        <v>0</v>
      </c>
    </row>
    <row r="22" spans="1:13" ht="34.5" customHeight="1">
      <c r="A22" s="242" t="s">
        <v>35</v>
      </c>
      <c r="B22" s="454" t="str">
        <f>IF(はじめに!D38*1=0,"－",'別紙４－２（設備）05発熱外来'!G15)</f>
        <v>－</v>
      </c>
      <c r="C22" s="243"/>
      <c r="D22" s="244" t="str">
        <f t="shared" si="9"/>
        <v>－</v>
      </c>
      <c r="E22" s="244" t="str">
        <f>IF(B22="－","－",'別紙４－１'!H45)</f>
        <v>－</v>
      </c>
      <c r="F22" s="244" t="str">
        <f>IF($B22="－","－",'別紙４－１'!K45)</f>
        <v>－</v>
      </c>
      <c r="G22" s="244" t="str">
        <f>IF($B22="－","－",'別紙４－１'!L45)</f>
        <v>－</v>
      </c>
      <c r="H22" s="244" t="str">
        <f t="shared" ref="H22:H23" si="12">IF(B22="－","－",MIN(D22,G22))</f>
        <v>－</v>
      </c>
      <c r="I22" s="245" t="s">
        <v>392</v>
      </c>
      <c r="J22" s="244" t="str">
        <f t="shared" si="10"/>
        <v>－</v>
      </c>
      <c r="K22" s="449">
        <f>はじめに!E38</f>
        <v>0</v>
      </c>
      <c r="L22" s="449"/>
      <c r="M22" s="448">
        <f t="shared" si="11"/>
        <v>0</v>
      </c>
    </row>
    <row r="23" spans="1:13" ht="34.5" customHeight="1" thickBot="1">
      <c r="A23" s="256" t="s">
        <v>37</v>
      </c>
      <c r="B23" s="457" t="str">
        <f>IF(はじめに!D39*1=0,"－",'別紙４－２（設備）05発熱外来'!G16)</f>
        <v>－</v>
      </c>
      <c r="C23" s="257"/>
      <c r="D23" s="258" t="str">
        <f t="shared" si="9"/>
        <v>－</v>
      </c>
      <c r="E23" s="258" t="str">
        <f>IF(B23="－","－",'別紙４－１'!H46)</f>
        <v>－</v>
      </c>
      <c r="F23" s="258" t="str">
        <f>IF($B23="－","－",'別紙４－１'!K46)</f>
        <v>－</v>
      </c>
      <c r="G23" s="258" t="str">
        <f>IF($B23="－","－",'別紙４－１'!L46)</f>
        <v>－</v>
      </c>
      <c r="H23" s="258" t="str">
        <f t="shared" si="12"/>
        <v>－</v>
      </c>
      <c r="I23" s="259" t="s">
        <v>392</v>
      </c>
      <c r="J23" s="258" t="str">
        <f t="shared" si="10"/>
        <v>－</v>
      </c>
      <c r="K23" s="452">
        <f>はじめに!E39</f>
        <v>0</v>
      </c>
      <c r="L23" s="452"/>
      <c r="M23" s="448">
        <f t="shared" si="11"/>
        <v>0</v>
      </c>
    </row>
    <row r="24" spans="1:13" ht="48.75" customHeight="1" thickTop="1">
      <c r="A24" s="48" t="s">
        <v>394</v>
      </c>
      <c r="B24" s="35">
        <f>SUM(B13:B16,B20)</f>
        <v>0</v>
      </c>
      <c r="C24" s="35">
        <f t="shared" ref="C24:E24" si="13">SUM(C13:C16,C20)</f>
        <v>0</v>
      </c>
      <c r="D24" s="35">
        <f t="shared" si="13"/>
        <v>0</v>
      </c>
      <c r="E24" s="35">
        <f t="shared" si="13"/>
        <v>0</v>
      </c>
      <c r="F24" s="38"/>
      <c r="G24" s="35">
        <f t="shared" ref="G24:H24" si="14">SUM(G13:G16,G20)</f>
        <v>0</v>
      </c>
      <c r="H24" s="35">
        <f t="shared" si="14"/>
        <v>0</v>
      </c>
      <c r="I24" s="38"/>
      <c r="J24" s="35">
        <f>SUM(J13:J16,J20)</f>
        <v>0</v>
      </c>
      <c r="K24" s="444">
        <f t="shared" ref="K24:M24" si="15">SUM(K13:K16,K20)</f>
        <v>0</v>
      </c>
      <c r="L24" s="444">
        <f t="shared" si="15"/>
        <v>0</v>
      </c>
      <c r="M24" s="445">
        <f t="shared" si="15"/>
        <v>0</v>
      </c>
    </row>
    <row r="25" spans="1:13">
      <c r="A25" s="779" t="s">
        <v>395</v>
      </c>
      <c r="B25" s="779"/>
      <c r="C25" s="779"/>
      <c r="D25" s="779"/>
      <c r="E25" s="779"/>
      <c r="F25" s="779"/>
      <c r="G25" s="779"/>
      <c r="H25" s="779"/>
      <c r="I25" s="779"/>
      <c r="J25" s="779"/>
      <c r="K25" s="779"/>
      <c r="L25" s="779"/>
      <c r="M25" s="779"/>
    </row>
    <row r="26" spans="1:13">
      <c r="A26" s="773" t="s">
        <v>396</v>
      </c>
      <c r="B26" s="773"/>
      <c r="C26" s="773"/>
      <c r="D26" s="773"/>
      <c r="E26" s="773"/>
      <c r="F26" s="773"/>
      <c r="G26" s="773"/>
      <c r="H26" s="773"/>
      <c r="I26" s="773"/>
      <c r="J26" s="773"/>
      <c r="K26" s="773"/>
      <c r="L26" s="773"/>
      <c r="M26" s="773"/>
    </row>
    <row r="27" spans="1:13">
      <c r="A27" s="773" t="s">
        <v>397</v>
      </c>
      <c r="B27" s="773"/>
      <c r="C27" s="773"/>
      <c r="D27" s="773"/>
      <c r="E27" s="773"/>
      <c r="F27" s="773"/>
      <c r="G27" s="773"/>
      <c r="H27" s="773"/>
      <c r="I27" s="773"/>
      <c r="J27" s="773"/>
      <c r="K27" s="773"/>
      <c r="L27" s="773"/>
      <c r="M27" s="773"/>
    </row>
    <row r="28" spans="1:13">
      <c r="A28" s="773" t="s">
        <v>398</v>
      </c>
      <c r="B28" s="773"/>
      <c r="C28" s="773"/>
      <c r="D28" s="773"/>
      <c r="E28" s="773"/>
      <c r="F28" s="773"/>
      <c r="G28" s="773"/>
      <c r="H28" s="773"/>
      <c r="I28" s="773"/>
      <c r="J28" s="773"/>
      <c r="K28" s="773"/>
      <c r="L28" s="773"/>
      <c r="M28" s="773"/>
    </row>
    <row r="29" spans="1:13">
      <c r="A29" s="5" t="s">
        <v>399</v>
      </c>
    </row>
    <row r="30" spans="1:13">
      <c r="A30" s="5"/>
      <c r="B30" s="5"/>
      <c r="C30" s="5"/>
      <c r="D30" s="5"/>
      <c r="E30" s="5"/>
      <c r="F30" s="5"/>
      <c r="G30" s="5"/>
      <c r="H30" s="5"/>
      <c r="I30" s="5"/>
      <c r="J30" s="5"/>
      <c r="K30" s="5"/>
      <c r="L30" s="5"/>
      <c r="M30" s="5"/>
    </row>
    <row r="31" spans="1:13">
      <c r="A31" s="5"/>
      <c r="B31" s="5"/>
      <c r="C31" s="5"/>
      <c r="D31" s="5"/>
      <c r="E31" s="5"/>
      <c r="F31" s="5"/>
      <c r="G31" s="5"/>
      <c r="H31" s="5"/>
      <c r="I31" s="5"/>
      <c r="J31" s="5"/>
      <c r="K31" s="5"/>
      <c r="L31" s="5"/>
      <c r="M31" s="5"/>
    </row>
    <row r="32" spans="1:13">
      <c r="A32" s="5"/>
      <c r="B32" s="5"/>
      <c r="C32" s="5"/>
      <c r="D32" s="5"/>
      <c r="E32" s="5"/>
      <c r="F32" s="5"/>
      <c r="G32" s="5"/>
      <c r="H32" s="5"/>
      <c r="I32" s="5"/>
      <c r="J32" s="5"/>
      <c r="K32" s="5"/>
      <c r="L32" s="5"/>
      <c r="M32" s="5"/>
    </row>
    <row r="33" spans="1:13">
      <c r="A33" s="5"/>
      <c r="B33" s="5"/>
      <c r="C33" s="5"/>
      <c r="D33" s="5"/>
      <c r="E33" s="5"/>
      <c r="F33" s="5"/>
      <c r="G33" s="5"/>
      <c r="H33" s="5"/>
      <c r="I33" s="5"/>
      <c r="J33" s="5"/>
      <c r="K33" s="5"/>
      <c r="L33" s="5"/>
      <c r="M33" s="5"/>
    </row>
    <row r="34" spans="1:13">
      <c r="A34" s="5"/>
      <c r="B34" s="5"/>
      <c r="C34" s="5"/>
      <c r="D34" s="5"/>
      <c r="E34" s="5"/>
      <c r="F34" s="5"/>
      <c r="G34" s="5"/>
      <c r="H34" s="5"/>
      <c r="I34" s="5"/>
      <c r="J34" s="5"/>
      <c r="K34" s="5"/>
      <c r="L34" s="5"/>
      <c r="M34" s="5"/>
    </row>
    <row r="35" spans="1:13">
      <c r="A35" s="5"/>
      <c r="B35" s="5"/>
      <c r="C35" s="5"/>
      <c r="D35" s="5"/>
      <c r="E35" s="5"/>
      <c r="F35" s="5"/>
      <c r="G35" s="5"/>
      <c r="H35" s="5"/>
      <c r="I35" s="5"/>
      <c r="J35" s="5"/>
      <c r="K35" s="5"/>
      <c r="L35" s="5"/>
      <c r="M35" s="5"/>
    </row>
    <row r="36" spans="1:13">
      <c r="A36" s="5"/>
      <c r="B36" s="5"/>
      <c r="C36" s="5"/>
      <c r="D36" s="5"/>
      <c r="E36" s="5"/>
      <c r="F36" s="5"/>
      <c r="G36" s="5"/>
      <c r="H36" s="5"/>
      <c r="I36" s="5"/>
      <c r="J36" s="5"/>
      <c r="K36" s="5"/>
      <c r="L36" s="5"/>
      <c r="M36" s="5"/>
    </row>
    <row r="37" spans="1:13">
      <c r="A37" s="5"/>
      <c r="B37" s="5"/>
      <c r="C37" s="5"/>
      <c r="D37" s="5"/>
      <c r="E37" s="5"/>
      <c r="F37" s="5"/>
      <c r="G37" s="5"/>
      <c r="H37" s="5"/>
      <c r="I37" s="5"/>
      <c r="J37" s="5"/>
      <c r="K37" s="5"/>
      <c r="L37" s="5"/>
      <c r="M37" s="5"/>
    </row>
    <row r="45" spans="1:13">
      <c r="B45" s="6" t="s">
        <v>400</v>
      </c>
    </row>
  </sheetData>
  <sheetProtection sheet="1" objects="1" scenarios="1"/>
  <mergeCells count="7">
    <mergeCell ref="A28:M28"/>
    <mergeCell ref="A4:M4"/>
    <mergeCell ref="A8:A11"/>
    <mergeCell ref="A25:M25"/>
    <mergeCell ref="A26:M26"/>
    <mergeCell ref="A27:M27"/>
    <mergeCell ref="G6:L7"/>
  </mergeCells>
  <phoneticPr fontId="23"/>
  <printOptions horizontalCentered="1"/>
  <pageMargins left="0.70866141732283472" right="0.70866141732283472" top="0.74803149606299213" bottom="0.74803149606299213" header="0.31496062992125984" footer="0.31496062992125984"/>
  <pageSetup paperSize="9" scale="71" orientation="landscape" blackAndWhite="1" r:id="rId1"/>
  <headerFooter>
    <oddFooter>&amp;R&amp;8&amp;F  &amp;A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113E-7B3E-4E77-B5AC-C05FAA8ACFE2}">
  <sheetPr codeName="Sheet12">
    <pageSetUpPr fitToPage="1"/>
  </sheetPr>
  <dimension ref="B1:D24"/>
  <sheetViews>
    <sheetView view="pageBreakPreview" zoomScaleNormal="85" zoomScaleSheetLayoutView="100" workbookViewId="0">
      <pane xSplit="1" ySplit="2" topLeftCell="B3" activePane="bottomRight" state="frozen"/>
      <selection pane="topRight" activeCell="B1" sqref="B1"/>
      <selection pane="bottomLeft" activeCell="A3" sqref="A3"/>
      <selection pane="bottomRight" activeCell="D19" sqref="D19"/>
    </sheetView>
  </sheetViews>
  <sheetFormatPr defaultRowHeight="30.65" customHeight="1"/>
  <cols>
    <col min="1" max="1" width="3" customWidth="1"/>
    <col min="2" max="4" width="28.54296875" customWidth="1"/>
    <col min="5" max="5" width="2.7265625" customWidth="1"/>
  </cols>
  <sheetData>
    <row r="1" spans="2:4" ht="52.5" customHeight="1">
      <c r="B1" s="40" t="s">
        <v>401</v>
      </c>
    </row>
    <row r="2" spans="2:4" ht="30.65" customHeight="1">
      <c r="B2" s="783" t="s">
        <v>402</v>
      </c>
      <c r="C2" s="783"/>
      <c r="D2" s="783"/>
    </row>
    <row r="3" spans="2:4" ht="30.65" customHeight="1">
      <c r="B3" s="1"/>
      <c r="C3" s="1"/>
      <c r="D3" s="1"/>
    </row>
    <row r="4" spans="2:4" ht="30.65" customHeight="1">
      <c r="B4" s="20" t="s">
        <v>403</v>
      </c>
      <c r="C4" s="1"/>
      <c r="D4" s="21" t="s">
        <v>404</v>
      </c>
    </row>
    <row r="5" spans="2:4" ht="30.65" customHeight="1">
      <c r="B5" s="22" t="s">
        <v>405</v>
      </c>
      <c r="C5" s="22" t="s">
        <v>406</v>
      </c>
      <c r="D5" s="22" t="s">
        <v>407</v>
      </c>
    </row>
    <row r="6" spans="2:4" ht="30.65" customHeight="1">
      <c r="B6" s="22" t="s">
        <v>408</v>
      </c>
      <c r="C6" s="395" t="str">
        <f>IF(はじめに!C14="","",C16-C7-C8)</f>
        <v/>
      </c>
      <c r="D6" s="22"/>
    </row>
    <row r="7" spans="2:4" ht="30.65" customHeight="1">
      <c r="B7" s="22" t="s">
        <v>409</v>
      </c>
      <c r="C7" s="395" t="str">
        <f>IF(はじめに!C14="","",'別紙４－３'!J24)</f>
        <v/>
      </c>
      <c r="D7" s="22"/>
    </row>
    <row r="8" spans="2:4" ht="30.65" customHeight="1">
      <c r="B8" s="23" t="s">
        <v>410</v>
      </c>
      <c r="C8" s="395" t="str">
        <f>IF(はじめに!C14="","",'別紙４－３'!C24)</f>
        <v/>
      </c>
      <c r="D8" s="22"/>
    </row>
    <row r="9" spans="2:4" ht="30.65" customHeight="1">
      <c r="B9" s="22" t="s">
        <v>411</v>
      </c>
      <c r="C9" s="395" t="str">
        <f>IF(はじめに!C14="","",C6+C7+C8)</f>
        <v/>
      </c>
      <c r="D9" s="22"/>
    </row>
    <row r="10" spans="2:4" ht="30.65" customHeight="1">
      <c r="B10" s="20"/>
      <c r="C10" s="1"/>
      <c r="D10" s="1"/>
    </row>
    <row r="11" spans="2:4" ht="30.65" customHeight="1">
      <c r="B11" s="20" t="s">
        <v>412</v>
      </c>
      <c r="C11" s="1"/>
      <c r="D11" s="21" t="s">
        <v>404</v>
      </c>
    </row>
    <row r="12" spans="2:4" ht="30.65" customHeight="1">
      <c r="B12" s="22" t="s">
        <v>413</v>
      </c>
      <c r="C12" s="22" t="s">
        <v>406</v>
      </c>
      <c r="D12" s="22" t="s">
        <v>407</v>
      </c>
    </row>
    <row r="13" spans="2:4" ht="30.65" customHeight="1">
      <c r="B13" s="23" t="s">
        <v>414</v>
      </c>
      <c r="C13" s="395" t="str">
        <f>IF(はじめに!C14="","",SUM('別紙４－３'!B13,'別紙４－３'!B14,'別紙４－３'!B15))</f>
        <v/>
      </c>
      <c r="D13" s="22"/>
    </row>
    <row r="14" spans="2:4" ht="30.65" customHeight="1">
      <c r="B14" s="23" t="s">
        <v>415</v>
      </c>
      <c r="C14" s="395" t="str">
        <f>IF(はじめに!C14="","",SUM('別紙４－３'!B16,'別紙４－３'!B20))</f>
        <v/>
      </c>
      <c r="D14" s="22"/>
    </row>
    <row r="15" spans="2:4" ht="30.65" customHeight="1">
      <c r="B15" s="22"/>
      <c r="C15" s="26"/>
      <c r="D15" s="22"/>
    </row>
    <row r="16" spans="2:4" ht="30.65" customHeight="1">
      <c r="B16" s="22" t="s">
        <v>411</v>
      </c>
      <c r="C16" s="395" t="str">
        <f>IF(はじめに!C14="","",'別紙４－３'!B24)</f>
        <v/>
      </c>
      <c r="D16" s="22"/>
    </row>
    <row r="17" spans="2:4" ht="30.65" customHeight="1">
      <c r="B17" s="20"/>
      <c r="C17" s="1"/>
      <c r="D17" s="1"/>
    </row>
    <row r="18" spans="2:4" ht="30.65" customHeight="1">
      <c r="B18" s="24" t="s">
        <v>416</v>
      </c>
      <c r="C18" s="1"/>
      <c r="D18" s="1"/>
    </row>
    <row r="19" spans="2:4" ht="30.65" customHeight="1">
      <c r="B19" s="1"/>
      <c r="C19" s="1"/>
      <c r="D19" s="394" t="str">
        <f>IF('４号様式'!U5="","　年　月　日",'４号様式'!AC5)</f>
        <v>　年　月　日</v>
      </c>
    </row>
    <row r="20" spans="2:4" ht="30.65" customHeight="1">
      <c r="B20" s="1"/>
      <c r="C20" s="1"/>
      <c r="D20" s="1"/>
    </row>
    <row r="21" spans="2:4" ht="30.65" customHeight="1">
      <c r="B21" s="21" t="s">
        <v>417</v>
      </c>
      <c r="C21" s="782" t="str">
        <f>IF('４号様式'!R11="","",'４号様式'!R11)</f>
        <v/>
      </c>
      <c r="D21" s="782"/>
    </row>
    <row r="22" spans="2:4" ht="30.65" customHeight="1">
      <c r="B22" s="21" t="s">
        <v>418</v>
      </c>
      <c r="C22" s="782" t="str">
        <f>IF('４号様式'!R12="","",'４号様式'!R12)</f>
        <v/>
      </c>
      <c r="D22" s="782"/>
    </row>
    <row r="23" spans="2:4" ht="30.65" customHeight="1">
      <c r="B23" s="21" t="s">
        <v>419</v>
      </c>
      <c r="C23" s="782" t="str">
        <f>IF('４号様式'!R13="","",'４号様式'!R13)</f>
        <v/>
      </c>
      <c r="D23" s="782"/>
    </row>
    <row r="24" spans="2:4" ht="30.65" customHeight="1">
      <c r="B24" s="1"/>
      <c r="C24" s="1"/>
      <c r="D24" s="1"/>
    </row>
  </sheetData>
  <sheetProtection sheet="1" objects="1" scenarios="1"/>
  <mergeCells count="4">
    <mergeCell ref="C21:D21"/>
    <mergeCell ref="B2:D2"/>
    <mergeCell ref="C22:D22"/>
    <mergeCell ref="C23:D23"/>
  </mergeCells>
  <phoneticPr fontId="23"/>
  <printOptions horizontalCentered="1"/>
  <pageMargins left="0.70866141732283472" right="0.70866141732283472" top="0.74803149606299213" bottom="0.74803149606299213" header="0.31496062992125984" footer="0.31496062992125984"/>
  <pageSetup paperSize="9" scale="97" orientation="portrait" blackAndWhite="1" r:id="rId1"/>
  <headerFooter>
    <oddFooter>&amp;R&amp;8&amp;F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19E2-BBDC-4983-B674-52650207F2C3}">
  <sheetPr codeName="Sheet13">
    <pageSetUpPr fitToPage="1"/>
  </sheetPr>
  <dimension ref="B1:Y37"/>
  <sheetViews>
    <sheetView workbookViewId="0">
      <pane xSplit="1" ySplit="3" topLeftCell="B29" activePane="bottomRight" state="frozen"/>
      <selection pane="topRight" activeCell="B1" sqref="B1"/>
      <selection pane="bottomLeft" activeCell="A4" sqref="A4"/>
      <selection pane="bottomRight" activeCell="AG23" sqref="AG23"/>
    </sheetView>
  </sheetViews>
  <sheetFormatPr defaultColWidth="3.453125" defaultRowHeight="13"/>
  <sheetData>
    <row r="1" spans="2:25" ht="19">
      <c r="B1" s="794" t="s">
        <v>58</v>
      </c>
      <c r="C1" s="794"/>
      <c r="D1" s="794"/>
      <c r="E1" s="794"/>
      <c r="F1" s="794"/>
      <c r="G1" s="794"/>
      <c r="H1" s="794"/>
      <c r="I1" s="794"/>
      <c r="J1" s="794"/>
      <c r="K1" s="794"/>
      <c r="L1" s="794"/>
      <c r="M1" s="794"/>
      <c r="N1" s="794"/>
      <c r="O1" s="794"/>
      <c r="P1" s="794"/>
      <c r="Q1" s="794"/>
      <c r="R1" s="794"/>
      <c r="S1" s="794"/>
      <c r="T1" s="794"/>
      <c r="U1" s="794"/>
      <c r="V1" s="794"/>
      <c r="W1" s="794"/>
      <c r="X1" s="794"/>
      <c r="Y1" s="794"/>
    </row>
    <row r="2" spans="2:25" ht="19">
      <c r="B2" s="510"/>
      <c r="C2" s="510"/>
      <c r="D2" s="510"/>
      <c r="E2" s="510"/>
      <c r="F2" s="510"/>
      <c r="G2" s="510"/>
      <c r="H2" s="510"/>
      <c r="I2" s="510"/>
      <c r="J2" s="510"/>
      <c r="K2" s="510"/>
      <c r="L2" s="510"/>
      <c r="M2" s="510"/>
      <c r="N2" s="510"/>
      <c r="O2" s="510"/>
      <c r="P2" s="510"/>
      <c r="Q2" s="510"/>
      <c r="R2" s="510"/>
      <c r="S2" s="510"/>
      <c r="T2" s="510"/>
      <c r="U2" s="510"/>
      <c r="V2" s="510"/>
      <c r="W2" s="510"/>
      <c r="X2" s="510"/>
      <c r="Y2" s="510"/>
    </row>
    <row r="3" spans="2:25" ht="22.5" customHeight="1">
      <c r="B3" s="508"/>
      <c r="C3" s="508"/>
      <c r="D3" s="508"/>
      <c r="E3" s="508"/>
      <c r="R3" s="12"/>
      <c r="S3" s="13" t="s">
        <v>85</v>
      </c>
      <c r="T3" s="540">
        <f>'４号様式'!U5</f>
        <v>0</v>
      </c>
      <c r="U3" s="13" t="s">
        <v>86</v>
      </c>
      <c r="V3" s="540">
        <f>'４号様式'!W5</f>
        <v>0</v>
      </c>
      <c r="W3" s="13" t="s">
        <v>87</v>
      </c>
      <c r="X3" s="12">
        <f>'４号様式'!Y5</f>
        <v>0</v>
      </c>
      <c r="Y3" s="13" t="s">
        <v>88</v>
      </c>
    </row>
    <row r="4" spans="2:25">
      <c r="B4" s="508"/>
      <c r="C4" s="508"/>
      <c r="D4" s="508"/>
      <c r="E4" s="508"/>
      <c r="F4" s="508"/>
      <c r="G4" s="508"/>
      <c r="H4" s="508"/>
    </row>
    <row r="5" spans="2:25">
      <c r="B5" s="508" t="s">
        <v>420</v>
      </c>
      <c r="C5" s="508"/>
      <c r="D5" s="508"/>
      <c r="E5" s="508"/>
      <c r="F5" s="508"/>
      <c r="G5" s="508"/>
      <c r="H5" s="508"/>
    </row>
    <row r="6" spans="2:25">
      <c r="B6" s="508"/>
      <c r="C6" s="508"/>
      <c r="D6" s="508"/>
      <c r="E6" s="508"/>
      <c r="F6" s="508"/>
      <c r="G6" s="508"/>
      <c r="H6" s="508"/>
    </row>
    <row r="7" spans="2:25">
      <c r="B7" s="508"/>
      <c r="C7" s="508"/>
      <c r="D7" s="508"/>
      <c r="E7" s="508"/>
      <c r="F7" s="508"/>
      <c r="G7" s="508"/>
      <c r="H7" s="508"/>
      <c r="M7" s="5" t="s">
        <v>421</v>
      </c>
    </row>
    <row r="8" spans="2:25" ht="30.65" customHeight="1">
      <c r="B8" s="508"/>
      <c r="C8" s="508"/>
      <c r="D8" s="508"/>
      <c r="E8" s="508"/>
      <c r="H8" s="508"/>
      <c r="J8" s="796"/>
      <c r="K8" s="796"/>
      <c r="L8" s="796"/>
      <c r="M8" s="797" t="s">
        <v>3</v>
      </c>
      <c r="N8" s="797"/>
      <c r="O8" s="797"/>
      <c r="P8" s="798" t="str">
        <f>'４号様式'!R11</f>
        <v/>
      </c>
      <c r="Q8" s="798"/>
      <c r="R8" s="798"/>
      <c r="S8" s="798"/>
      <c r="T8" s="798"/>
      <c r="U8" s="798"/>
      <c r="V8" s="798"/>
      <c r="W8" s="798"/>
      <c r="X8" s="798"/>
      <c r="Y8" s="798"/>
    </row>
    <row r="9" spans="2:25" ht="30.65" customHeight="1">
      <c r="B9" s="508"/>
      <c r="C9" s="508"/>
      <c r="D9" s="508"/>
      <c r="E9" s="508"/>
      <c r="H9" s="508"/>
      <c r="J9" s="508"/>
      <c r="N9" s="516"/>
      <c r="O9" s="517" t="s">
        <v>422</v>
      </c>
      <c r="P9" s="791" t="str">
        <f>'４号様式'!R12</f>
        <v/>
      </c>
      <c r="Q9" s="791"/>
      <c r="R9" s="791"/>
      <c r="S9" s="791"/>
      <c r="T9" s="791"/>
      <c r="U9" s="791"/>
      <c r="V9" s="791"/>
      <c r="W9" s="791"/>
      <c r="X9" s="791"/>
      <c r="Y9" s="791"/>
    </row>
    <row r="10" spans="2:25" ht="26.5" customHeight="1">
      <c r="B10" s="508"/>
      <c r="C10" s="508"/>
      <c r="D10" s="508"/>
      <c r="E10" s="508"/>
      <c r="H10" s="508"/>
      <c r="J10" s="508"/>
      <c r="M10" s="797" t="s">
        <v>91</v>
      </c>
      <c r="N10" s="797"/>
      <c r="O10" s="797"/>
      <c r="P10" s="789" t="str">
        <f>'４号様式'!R13</f>
        <v/>
      </c>
      <c r="Q10" s="789"/>
      <c r="R10" s="789"/>
      <c r="S10" s="789"/>
      <c r="T10" s="789"/>
      <c r="U10" s="789"/>
      <c r="V10" s="789"/>
      <c r="W10" s="789"/>
      <c r="X10" s="789"/>
      <c r="Y10" s="789"/>
    </row>
    <row r="11" spans="2:25">
      <c r="B11" s="508"/>
      <c r="C11" s="508"/>
      <c r="D11" s="508"/>
      <c r="E11" s="508"/>
      <c r="H11" s="508"/>
      <c r="J11" s="508"/>
      <c r="M11" s="795" t="s">
        <v>423</v>
      </c>
      <c r="N11" s="795"/>
      <c r="O11" s="795"/>
      <c r="P11" s="790" t="str">
        <f>'４号様式'!K48</f>
        <v/>
      </c>
      <c r="Q11" s="790"/>
      <c r="R11" s="790"/>
      <c r="S11" s="790"/>
      <c r="T11" s="790"/>
      <c r="U11" s="790"/>
      <c r="V11" s="790"/>
      <c r="W11" s="790"/>
      <c r="X11" s="790"/>
      <c r="Y11" s="790"/>
    </row>
    <row r="12" spans="2:25">
      <c r="B12" s="508"/>
      <c r="C12" s="508"/>
      <c r="D12" s="508"/>
      <c r="E12" s="508"/>
      <c r="F12" s="508"/>
      <c r="H12" s="508"/>
    </row>
    <row r="13" spans="2:25">
      <c r="B13" s="509"/>
      <c r="C13" s="509"/>
      <c r="D13" s="509"/>
      <c r="E13" s="509"/>
      <c r="F13" s="509"/>
      <c r="G13" s="509"/>
      <c r="H13" s="509"/>
    </row>
    <row r="14" spans="2:25" ht="13" customHeight="1">
      <c r="B14" s="792" t="s">
        <v>424</v>
      </c>
      <c r="C14" s="792"/>
      <c r="D14" s="792"/>
      <c r="E14" s="792"/>
      <c r="F14" s="792"/>
      <c r="G14" s="792"/>
      <c r="H14" s="792"/>
      <c r="I14" s="792"/>
      <c r="J14" s="792"/>
      <c r="K14" s="792"/>
      <c r="L14" s="792"/>
      <c r="M14" s="792"/>
      <c r="N14" s="792"/>
      <c r="O14" s="792"/>
      <c r="P14" s="792"/>
      <c r="Q14" s="792"/>
      <c r="R14" s="792"/>
      <c r="S14" s="792"/>
      <c r="T14" s="792"/>
      <c r="U14" s="792"/>
      <c r="V14" s="792"/>
      <c r="W14" s="792"/>
      <c r="X14" s="792"/>
    </row>
    <row r="15" spans="2:25">
      <c r="B15" s="792"/>
      <c r="C15" s="792"/>
      <c r="D15" s="792"/>
      <c r="E15" s="792"/>
      <c r="F15" s="792"/>
      <c r="G15" s="792"/>
      <c r="H15" s="792"/>
      <c r="I15" s="792"/>
      <c r="J15" s="792"/>
      <c r="K15" s="792"/>
      <c r="L15" s="792"/>
      <c r="M15" s="792"/>
      <c r="N15" s="792"/>
      <c r="O15" s="792"/>
      <c r="P15" s="792"/>
      <c r="Q15" s="792"/>
      <c r="R15" s="792"/>
      <c r="S15" s="792"/>
      <c r="T15" s="792"/>
      <c r="U15" s="792"/>
      <c r="V15" s="792"/>
      <c r="W15" s="792"/>
      <c r="X15" s="792"/>
    </row>
    <row r="16" spans="2:25">
      <c r="B16" s="792"/>
      <c r="C16" s="792"/>
      <c r="D16" s="792"/>
      <c r="E16" s="792"/>
      <c r="F16" s="792"/>
      <c r="G16" s="792"/>
      <c r="H16" s="792"/>
      <c r="I16" s="792"/>
      <c r="J16" s="792"/>
      <c r="K16" s="792"/>
      <c r="L16" s="792"/>
      <c r="M16" s="792"/>
      <c r="N16" s="792"/>
      <c r="O16" s="792"/>
      <c r="P16" s="792"/>
      <c r="Q16" s="792"/>
      <c r="R16" s="792"/>
      <c r="S16" s="792"/>
      <c r="T16" s="792"/>
      <c r="U16" s="792"/>
      <c r="V16" s="792"/>
      <c r="W16" s="792"/>
      <c r="X16" s="792"/>
    </row>
    <row r="17" spans="2:25">
      <c r="B17" s="57"/>
      <c r="C17" s="17"/>
      <c r="D17" s="17"/>
      <c r="E17" s="17"/>
      <c r="F17" s="17"/>
      <c r="G17" s="17"/>
      <c r="H17" s="17"/>
      <c r="I17" s="17"/>
      <c r="J17" s="17"/>
      <c r="K17" s="57"/>
      <c r="L17" s="57"/>
      <c r="M17" s="57"/>
      <c r="N17" s="57"/>
      <c r="O17" s="49"/>
      <c r="P17" s="49"/>
      <c r="Q17" s="49"/>
      <c r="R17" s="49"/>
      <c r="S17" s="49"/>
      <c r="T17" s="49"/>
      <c r="U17" s="49"/>
      <c r="V17" s="49"/>
      <c r="W17" s="49"/>
      <c r="X17" s="49"/>
    </row>
    <row r="18" spans="2:25">
      <c r="B18" s="576" t="s">
        <v>95</v>
      </c>
      <c r="C18" s="576"/>
      <c r="D18" s="576"/>
      <c r="E18" s="576"/>
      <c r="F18" s="576"/>
      <c r="G18" s="576"/>
      <c r="H18" s="576"/>
      <c r="I18" s="576"/>
      <c r="J18" s="576"/>
      <c r="K18" s="576"/>
      <c r="L18" s="576"/>
      <c r="M18" s="576"/>
      <c r="N18" s="576"/>
      <c r="O18" s="576"/>
      <c r="P18" s="576"/>
      <c r="Q18" s="576"/>
      <c r="R18" s="576"/>
      <c r="S18" s="576"/>
      <c r="T18" s="576"/>
      <c r="U18" s="576"/>
      <c r="V18" s="576"/>
      <c r="W18" s="576"/>
      <c r="X18" s="576"/>
    </row>
    <row r="19" spans="2:25">
      <c r="B19" s="508"/>
      <c r="C19" s="508"/>
      <c r="D19" s="508"/>
      <c r="E19" s="508"/>
      <c r="F19" s="508"/>
      <c r="G19" s="508"/>
      <c r="H19" s="508"/>
    </row>
    <row r="20" spans="2:25">
      <c r="C20" s="511" t="s">
        <v>425</v>
      </c>
      <c r="D20" s="508"/>
      <c r="E20" s="508"/>
      <c r="F20" s="508"/>
      <c r="G20" s="508"/>
      <c r="H20" s="508"/>
      <c r="I20" s="508"/>
      <c r="J20" s="508"/>
      <c r="K20" s="508"/>
      <c r="L20" s="508"/>
      <c r="M20" s="508"/>
      <c r="N20" s="508"/>
      <c r="O20" s="508"/>
      <c r="P20" s="508"/>
      <c r="Q20" s="508"/>
      <c r="R20" s="508"/>
      <c r="S20" s="508"/>
      <c r="T20" s="508"/>
      <c r="U20" s="508"/>
      <c r="V20" s="508"/>
      <c r="W20" s="508"/>
      <c r="X20" s="508"/>
    </row>
    <row r="21" spans="2:25">
      <c r="C21" s="508"/>
      <c r="D21" s="508"/>
      <c r="E21" s="508"/>
      <c r="F21" s="508"/>
      <c r="G21" s="508"/>
      <c r="H21" s="508"/>
      <c r="I21" s="5"/>
      <c r="J21" s="5"/>
      <c r="K21" s="5"/>
      <c r="L21" s="5"/>
      <c r="M21" s="5"/>
      <c r="N21" s="5"/>
      <c r="O21" s="5"/>
      <c r="P21" s="5"/>
      <c r="Q21" s="5"/>
      <c r="R21" s="5"/>
      <c r="S21" s="5"/>
      <c r="T21" s="5"/>
      <c r="U21" s="5"/>
      <c r="V21" s="5"/>
      <c r="W21" s="5"/>
      <c r="X21" s="5"/>
    </row>
    <row r="22" spans="2:25" ht="22.5" customHeight="1">
      <c r="B22" s="508"/>
      <c r="C22" s="508"/>
      <c r="D22" s="784" t="s">
        <v>4</v>
      </c>
      <c r="E22" s="784"/>
      <c r="F22" s="784"/>
      <c r="G22" s="793"/>
      <c r="H22" s="793"/>
      <c r="I22" s="793"/>
      <c r="J22" s="793"/>
      <c r="K22" s="793"/>
      <c r="L22" s="793"/>
      <c r="M22" s="793"/>
      <c r="N22" s="793"/>
      <c r="O22" s="793"/>
      <c r="P22" s="793"/>
      <c r="Q22" s="793"/>
      <c r="R22" s="793"/>
      <c r="S22" s="793"/>
      <c r="T22" s="793"/>
      <c r="U22" s="793"/>
      <c r="V22" s="793"/>
      <c r="W22" s="793"/>
    </row>
    <row r="23" spans="2:25" ht="22.5" customHeight="1">
      <c r="B23" s="508"/>
      <c r="C23" s="508"/>
      <c r="D23" s="784" t="s">
        <v>3</v>
      </c>
      <c r="E23" s="784"/>
      <c r="F23" s="784"/>
      <c r="G23" s="793"/>
      <c r="H23" s="793"/>
      <c r="I23" s="793"/>
      <c r="J23" s="793"/>
      <c r="K23" s="793"/>
      <c r="L23" s="793"/>
      <c r="M23" s="793"/>
      <c r="N23" s="793"/>
      <c r="O23" s="793"/>
      <c r="P23" s="793"/>
      <c r="Q23" s="793"/>
      <c r="R23" s="793"/>
      <c r="S23" s="793"/>
      <c r="T23" s="793"/>
      <c r="U23" s="793"/>
      <c r="V23" s="793"/>
      <c r="W23" s="793"/>
    </row>
    <row r="24" spans="2:25" ht="22.5" customHeight="1">
      <c r="B24" s="508"/>
      <c r="C24" s="508"/>
      <c r="D24" s="784" t="s">
        <v>426</v>
      </c>
      <c r="E24" s="784"/>
      <c r="F24" s="784"/>
      <c r="G24" s="793"/>
      <c r="H24" s="793"/>
      <c r="I24" s="793"/>
      <c r="J24" s="793"/>
      <c r="K24" s="793"/>
      <c r="L24" s="793"/>
      <c r="M24" s="793"/>
      <c r="N24" s="793"/>
      <c r="O24" s="793"/>
      <c r="P24" s="793"/>
      <c r="Q24" s="793"/>
      <c r="R24" s="793"/>
      <c r="S24" s="793"/>
      <c r="T24" s="793"/>
      <c r="U24" s="793"/>
      <c r="V24" s="793"/>
      <c r="W24" s="793"/>
    </row>
    <row r="25" spans="2:25" ht="22.5" customHeight="1">
      <c r="B25" s="508"/>
      <c r="C25" s="508"/>
      <c r="D25" s="784" t="s">
        <v>427</v>
      </c>
      <c r="E25" s="784"/>
      <c r="F25" s="784"/>
      <c r="G25" s="793"/>
      <c r="H25" s="793"/>
      <c r="I25" s="793"/>
      <c r="J25" s="793"/>
      <c r="K25" s="793"/>
      <c r="L25" s="793"/>
      <c r="M25" s="793"/>
      <c r="N25" s="793"/>
      <c r="O25" s="793"/>
      <c r="P25" s="793"/>
      <c r="Q25" s="793"/>
      <c r="R25" s="793"/>
      <c r="S25" s="793"/>
      <c r="T25" s="793"/>
      <c r="U25" s="793"/>
      <c r="V25" s="793"/>
      <c r="W25" s="793"/>
    </row>
    <row r="26" spans="2:25">
      <c r="B26" s="508"/>
      <c r="C26" s="508"/>
      <c r="D26" s="508"/>
      <c r="E26" s="508"/>
      <c r="F26" s="508"/>
      <c r="G26" s="508"/>
      <c r="H26" s="508"/>
      <c r="I26" s="508"/>
      <c r="J26" s="508"/>
      <c r="K26" s="508"/>
      <c r="L26" s="508"/>
      <c r="M26" s="508"/>
      <c r="N26" s="508"/>
      <c r="O26" s="508"/>
      <c r="P26" s="508"/>
      <c r="Q26" s="508"/>
      <c r="R26" s="508"/>
      <c r="S26" s="508"/>
      <c r="T26" s="508"/>
      <c r="U26" s="508"/>
    </row>
    <row r="27" spans="2:25">
      <c r="B27" s="508"/>
      <c r="C27" s="508"/>
      <c r="D27" s="508"/>
      <c r="E27" s="508"/>
      <c r="F27" s="508"/>
      <c r="G27" s="508"/>
      <c r="H27" s="508"/>
      <c r="I27" s="508"/>
      <c r="J27" s="508"/>
      <c r="K27" s="508"/>
      <c r="L27" s="508"/>
      <c r="M27" s="508"/>
      <c r="N27" s="508"/>
      <c r="O27" s="508"/>
      <c r="P27" s="508"/>
      <c r="Q27" s="508"/>
      <c r="R27" s="508"/>
      <c r="S27" s="508"/>
      <c r="T27" s="508"/>
      <c r="U27" s="508"/>
    </row>
    <row r="28" spans="2:25">
      <c r="B28" s="508"/>
      <c r="C28" s="512" t="s">
        <v>428</v>
      </c>
      <c r="F28" s="508"/>
      <c r="G28" s="508"/>
      <c r="H28" s="508"/>
      <c r="I28" s="508"/>
      <c r="J28" s="508"/>
      <c r="K28" s="508"/>
      <c r="L28" s="508"/>
      <c r="M28" s="508"/>
      <c r="N28" s="508"/>
      <c r="O28" s="508"/>
      <c r="P28" s="508"/>
      <c r="Q28" s="508"/>
      <c r="R28" s="508"/>
      <c r="S28" s="508"/>
      <c r="T28" s="508"/>
      <c r="U28" s="508"/>
    </row>
    <row r="29" spans="2:25">
      <c r="B29" s="508"/>
      <c r="C29" s="508"/>
      <c r="D29" s="508"/>
      <c r="E29" s="508"/>
      <c r="F29" s="508"/>
      <c r="G29" s="508"/>
      <c r="H29" s="508"/>
      <c r="I29" s="508"/>
      <c r="J29" s="508"/>
      <c r="K29" s="508"/>
      <c r="L29" s="508"/>
      <c r="M29" s="508"/>
      <c r="N29" s="508"/>
      <c r="O29" s="508"/>
      <c r="P29" s="508"/>
      <c r="Q29" s="508"/>
      <c r="R29" s="508"/>
      <c r="S29" s="508"/>
      <c r="T29" s="508"/>
      <c r="U29" s="508"/>
    </row>
    <row r="30" spans="2:25" ht="32.5" customHeight="1">
      <c r="B30" s="508"/>
      <c r="C30" s="508"/>
      <c r="D30" s="784" t="s">
        <v>429</v>
      </c>
      <c r="E30" s="784"/>
      <c r="F30" s="784"/>
      <c r="G30" s="784"/>
      <c r="H30" s="784"/>
      <c r="I30" s="784"/>
      <c r="J30" s="785" t="str">
        <f>'４号様式'!K52</f>
        <v/>
      </c>
      <c r="K30" s="785"/>
      <c r="L30" s="785"/>
      <c r="M30" s="785"/>
      <c r="N30" s="785"/>
      <c r="O30" s="785"/>
      <c r="P30" s="785"/>
      <c r="Q30" s="785"/>
      <c r="R30" s="785"/>
      <c r="S30" s="785"/>
      <c r="T30" s="785"/>
      <c r="U30" s="785"/>
      <c r="V30" s="785"/>
      <c r="W30" s="785"/>
      <c r="X30" s="785"/>
      <c r="Y30" s="785"/>
    </row>
    <row r="31" spans="2:25" ht="32.5" customHeight="1">
      <c r="B31" s="508"/>
      <c r="C31" s="5"/>
      <c r="D31" s="784" t="s">
        <v>430</v>
      </c>
      <c r="E31" s="784"/>
      <c r="F31" s="784"/>
      <c r="G31" s="784"/>
      <c r="H31" s="784"/>
      <c r="I31" s="784"/>
      <c r="J31" s="785" t="str">
        <f>'４号様式'!K53</f>
        <v/>
      </c>
      <c r="K31" s="785"/>
      <c r="L31" s="785"/>
      <c r="M31" s="785"/>
      <c r="N31" s="785"/>
      <c r="O31" s="785"/>
      <c r="P31" s="785"/>
      <c r="Q31" s="785"/>
      <c r="R31" s="785"/>
      <c r="S31" s="785"/>
      <c r="T31" s="785"/>
      <c r="U31" s="785"/>
      <c r="V31" s="785"/>
      <c r="W31" s="785"/>
      <c r="X31" s="785"/>
      <c r="Y31" s="785"/>
    </row>
    <row r="32" spans="2:25" ht="32.5" customHeight="1">
      <c r="C32" s="5"/>
      <c r="D32" s="784" t="s">
        <v>431</v>
      </c>
      <c r="E32" s="784"/>
      <c r="F32" s="784"/>
      <c r="G32" s="784"/>
      <c r="H32" s="784"/>
      <c r="I32" s="784"/>
      <c r="J32" s="785" t="str">
        <f>'４号様式'!K54</f>
        <v/>
      </c>
      <c r="K32" s="785"/>
      <c r="L32" s="785"/>
      <c r="M32" s="785"/>
      <c r="N32" s="785"/>
      <c r="O32" s="785"/>
      <c r="P32" s="785"/>
      <c r="Q32" s="785"/>
      <c r="R32" s="785"/>
      <c r="S32" s="785"/>
      <c r="T32" s="785"/>
      <c r="U32" s="785"/>
      <c r="V32" s="785"/>
      <c r="W32" s="785"/>
      <c r="X32" s="785"/>
      <c r="Y32" s="785"/>
    </row>
    <row r="33" spans="3:25" ht="32.5" customHeight="1">
      <c r="C33" s="5"/>
      <c r="D33" s="786" t="s">
        <v>432</v>
      </c>
      <c r="E33" s="787"/>
      <c r="F33" s="787"/>
      <c r="G33" s="787"/>
      <c r="H33" s="787"/>
      <c r="I33" s="788"/>
      <c r="J33" s="785" t="str">
        <f>DBCS('４号様式'!K55)</f>
        <v/>
      </c>
      <c r="K33" s="785"/>
      <c r="L33" s="785"/>
      <c r="M33" s="785"/>
      <c r="N33" s="785"/>
      <c r="O33" s="785"/>
      <c r="P33" s="785"/>
      <c r="Q33" s="785"/>
      <c r="R33" s="785"/>
      <c r="S33" s="785"/>
      <c r="T33" s="785"/>
      <c r="U33" s="785"/>
      <c r="V33" s="785"/>
      <c r="W33" s="785"/>
      <c r="X33" s="785"/>
      <c r="Y33" s="785"/>
    </row>
    <row r="34" spans="3:25" ht="32.5" customHeight="1">
      <c r="C34" s="5"/>
      <c r="D34" s="784" t="s">
        <v>433</v>
      </c>
      <c r="E34" s="784"/>
      <c r="F34" s="784"/>
      <c r="G34" s="784"/>
      <c r="H34" s="784"/>
      <c r="I34" s="784"/>
      <c r="J34" s="785" t="str">
        <f>'４号様式'!K56</f>
        <v/>
      </c>
      <c r="K34" s="785"/>
      <c r="L34" s="785"/>
      <c r="M34" s="785"/>
      <c r="N34" s="785"/>
      <c r="O34" s="785"/>
      <c r="P34" s="785"/>
      <c r="Q34" s="785"/>
      <c r="R34" s="785"/>
      <c r="S34" s="785"/>
      <c r="T34" s="785"/>
      <c r="U34" s="785"/>
      <c r="V34" s="785"/>
      <c r="W34" s="785"/>
      <c r="X34" s="785"/>
      <c r="Y34" s="785"/>
    </row>
    <row r="35" spans="3:25" ht="32.5" customHeight="1">
      <c r="C35" s="5"/>
      <c r="D35" s="784" t="s">
        <v>434</v>
      </c>
      <c r="E35" s="784"/>
      <c r="F35" s="784"/>
      <c r="G35" s="784"/>
      <c r="H35" s="784"/>
      <c r="I35" s="784"/>
      <c r="J35" s="785" t="str">
        <f>'４号様式'!K57</f>
        <v/>
      </c>
      <c r="K35" s="785"/>
      <c r="L35" s="785"/>
      <c r="M35" s="785"/>
      <c r="N35" s="785"/>
      <c r="O35" s="785"/>
      <c r="P35" s="785"/>
      <c r="Q35" s="785"/>
      <c r="R35" s="785"/>
      <c r="S35" s="785"/>
      <c r="T35" s="785"/>
      <c r="U35" s="785"/>
      <c r="V35" s="785"/>
      <c r="W35" s="785"/>
      <c r="X35" s="785"/>
      <c r="Y35" s="785"/>
    </row>
    <row r="36" spans="3:25">
      <c r="C36" s="5"/>
      <c r="D36" s="508" t="s">
        <v>435</v>
      </c>
      <c r="E36" s="508"/>
      <c r="F36" s="508"/>
      <c r="G36" s="508"/>
      <c r="H36" s="508"/>
      <c r="I36" s="508"/>
      <c r="J36" s="5"/>
      <c r="K36" s="5"/>
      <c r="L36" s="5"/>
      <c r="M36" s="5"/>
      <c r="N36" s="5"/>
      <c r="O36" s="5"/>
      <c r="P36" s="5"/>
      <c r="Q36" s="5"/>
      <c r="R36" s="5"/>
      <c r="S36" s="5"/>
      <c r="T36" s="5"/>
      <c r="U36" s="5"/>
      <c r="V36" s="5"/>
      <c r="W36" s="5"/>
      <c r="X36" s="5"/>
    </row>
    <row r="37" spans="3:25">
      <c r="C37" s="5"/>
      <c r="D37" s="5" t="s">
        <v>436</v>
      </c>
      <c r="E37" s="5"/>
      <c r="F37" s="5"/>
      <c r="G37" s="5"/>
      <c r="H37" s="5"/>
      <c r="I37" s="5"/>
      <c r="J37" s="5"/>
      <c r="K37" s="5"/>
      <c r="L37" s="5"/>
      <c r="M37" s="5"/>
      <c r="N37" s="5"/>
      <c r="O37" s="5"/>
      <c r="P37" s="5"/>
      <c r="Q37" s="5"/>
      <c r="R37" s="5"/>
      <c r="S37" s="5"/>
      <c r="T37" s="5"/>
      <c r="U37" s="5"/>
      <c r="V37" s="5"/>
      <c r="W37" s="5"/>
      <c r="X37" s="5"/>
    </row>
  </sheetData>
  <sheetProtection algorithmName="SHA-512" hashValue="tz2UTHAIx6lZj6FsSv8tW9tq3Vi/58tAcsFlnQ08Plvscvh4Bmt8OcR5WGZKZGi7Mo5qojcEKLoa7FahU0Eexg==" saltValue="oVl1JoENYyR5bTqqogFcKQ==" spinCount="100000" sheet="1" objects="1" scenarios="1"/>
  <mergeCells count="31">
    <mergeCell ref="B1:Y1"/>
    <mergeCell ref="M11:O11"/>
    <mergeCell ref="J8:L8"/>
    <mergeCell ref="M8:O8"/>
    <mergeCell ref="P8:Y8"/>
    <mergeCell ref="M10:O10"/>
    <mergeCell ref="B18:X18"/>
    <mergeCell ref="P10:Y10"/>
    <mergeCell ref="P11:Y11"/>
    <mergeCell ref="P9:Y9"/>
    <mergeCell ref="J34:Y34"/>
    <mergeCell ref="B14:X16"/>
    <mergeCell ref="G22:W22"/>
    <mergeCell ref="G23:W23"/>
    <mergeCell ref="G24:W24"/>
    <mergeCell ref="G25:W25"/>
    <mergeCell ref="J30:Y30"/>
    <mergeCell ref="J31:Y31"/>
    <mergeCell ref="J32:Y32"/>
    <mergeCell ref="D23:F23"/>
    <mergeCell ref="D24:F24"/>
    <mergeCell ref="D25:F25"/>
    <mergeCell ref="D30:I30"/>
    <mergeCell ref="D31:I31"/>
    <mergeCell ref="D32:I32"/>
    <mergeCell ref="D22:F22"/>
    <mergeCell ref="J35:Y35"/>
    <mergeCell ref="D33:I33"/>
    <mergeCell ref="D34:I34"/>
    <mergeCell ref="D35:I35"/>
    <mergeCell ref="J33:Y33"/>
  </mergeCells>
  <phoneticPr fontId="23"/>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&amp;R&amp;8&amp;F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176D-60E6-49E0-B34B-3A1CA5192FBB}">
  <sheetPr codeName="Sheet14">
    <tabColor theme="0" tint="-0.34998626667073579"/>
    <pageSetUpPr fitToPage="1"/>
  </sheetPr>
  <dimension ref="B2:N18"/>
  <sheetViews>
    <sheetView workbookViewId="0">
      <selection activeCell="D14" sqref="D14"/>
    </sheetView>
  </sheetViews>
  <sheetFormatPr defaultRowHeight="13"/>
  <cols>
    <col min="1" max="1" width="2.453125" customWidth="1"/>
    <col min="2" max="2" width="19.453125" customWidth="1"/>
    <col min="3" max="3" width="46" customWidth="1"/>
    <col min="4" max="4" width="18.1796875" customWidth="1"/>
    <col min="5" max="5" width="40.453125" customWidth="1"/>
    <col min="6" max="6" width="18.81640625" customWidth="1"/>
    <col min="7" max="7" width="9.54296875" bestFit="1" customWidth="1"/>
    <col min="8" max="9" width="16.54296875" customWidth="1"/>
    <col min="10" max="10" width="18.1796875" customWidth="1"/>
    <col min="11" max="11" width="8.453125" customWidth="1"/>
    <col min="12" max="14" width="14.1796875" customWidth="1"/>
    <col min="15" max="15" width="21.453125" customWidth="1"/>
    <col min="16" max="16" width="20.1796875" customWidth="1"/>
    <col min="17" max="17" width="5.26953125" bestFit="1" customWidth="1"/>
    <col min="18" max="18" width="19.26953125" customWidth="1"/>
    <col min="19" max="19" width="5.26953125" bestFit="1" customWidth="1"/>
    <col min="20" max="20" width="21.26953125" customWidth="1"/>
    <col min="21" max="21" width="5.26953125" bestFit="1" customWidth="1"/>
    <col min="22" max="22" width="21.26953125" customWidth="1"/>
    <col min="23" max="23" width="5.26953125" bestFit="1" customWidth="1"/>
    <col min="24" max="24" width="17.26953125" customWidth="1"/>
    <col min="25" max="25" width="11" bestFit="1" customWidth="1"/>
  </cols>
  <sheetData>
    <row r="2" spans="2:14" s="41" customFormat="1" ht="18">
      <c r="B2" s="799" t="s">
        <v>437</v>
      </c>
      <c r="C2" s="799"/>
      <c r="D2" s="800"/>
      <c r="E2" s="491"/>
      <c r="F2" s="801" t="s">
        <v>438</v>
      </c>
      <c r="G2" s="802"/>
      <c r="H2" s="802"/>
      <c r="I2" s="803"/>
      <c r="J2" s="801" t="s">
        <v>439</v>
      </c>
      <c r="K2" s="802"/>
      <c r="L2" s="802"/>
      <c r="M2" s="802"/>
      <c r="N2" s="803"/>
    </row>
    <row r="3" spans="2:14" s="41" customFormat="1" ht="18.75" customHeight="1">
      <c r="B3" s="492" t="s">
        <v>90</v>
      </c>
      <c r="C3" s="493" t="s">
        <v>440</v>
      </c>
      <c r="D3" s="494" t="s">
        <v>220</v>
      </c>
      <c r="E3" s="495" t="s">
        <v>441</v>
      </c>
      <c r="F3" s="496" t="s">
        <v>442</v>
      </c>
      <c r="G3" s="495" t="s">
        <v>443</v>
      </c>
      <c r="H3" s="495" t="s">
        <v>25</v>
      </c>
      <c r="I3" s="497" t="s">
        <v>444</v>
      </c>
      <c r="J3" s="496" t="s">
        <v>445</v>
      </c>
      <c r="K3" s="495" t="s">
        <v>446</v>
      </c>
      <c r="L3" s="495" t="s">
        <v>447</v>
      </c>
      <c r="M3" s="495" t="s">
        <v>25</v>
      </c>
      <c r="N3" s="497" t="s">
        <v>444</v>
      </c>
    </row>
    <row r="4" spans="2:14" s="462" customFormat="1" ht="39.75" customHeight="1">
      <c r="B4" s="498" t="str">
        <f>'４号様式'!R12</f>
        <v/>
      </c>
      <c r="C4" s="499" t="str">
        <f>'４号様式'!N27</f>
        <v/>
      </c>
      <c r="D4" s="500">
        <f>はじめに!C14</f>
        <v>0</v>
      </c>
      <c r="E4" s="460" t="s">
        <v>394</v>
      </c>
      <c r="F4" s="468" t="str">
        <f>はじめに!C25</f>
        <v>令和８年２月１０日付け</v>
      </c>
      <c r="G4" s="467">
        <f>はじめに!F25</f>
        <v>17</v>
      </c>
      <c r="H4" s="466">
        <f>はじめに!D41</f>
        <v>0</v>
      </c>
      <c r="I4" s="469">
        <f>はじめに!E41</f>
        <v>0</v>
      </c>
      <c r="J4" s="482" t="str">
        <f>'４号様式'!AC5</f>
        <v>令和年月日</v>
      </c>
      <c r="K4" s="463"/>
      <c r="L4" s="463">
        <f>'別紙４－３'!E24</f>
        <v>0</v>
      </c>
      <c r="M4" s="463">
        <f>'別紙４－３'!H24</f>
        <v>0</v>
      </c>
      <c r="N4" s="483">
        <f>'別紙４－３'!J24</f>
        <v>0</v>
      </c>
    </row>
    <row r="5" spans="2:14">
      <c r="B5" s="484" t="str">
        <f>B4</f>
        <v/>
      </c>
      <c r="C5" s="501" t="str">
        <f t="shared" ref="C5:D5" si="0">C4</f>
        <v/>
      </c>
      <c r="D5" s="502">
        <f t="shared" si="0"/>
        <v>0</v>
      </c>
      <c r="E5" s="458" t="s">
        <v>115</v>
      </c>
      <c r="F5" s="470"/>
      <c r="G5" s="458"/>
      <c r="H5" s="471">
        <f>はじめに!D28</f>
        <v>0</v>
      </c>
      <c r="I5" s="472">
        <f>はじめに!E28</f>
        <v>0</v>
      </c>
      <c r="J5" s="484" t="str">
        <f>J4</f>
        <v>令和年月日</v>
      </c>
      <c r="K5" s="485" t="str">
        <f>'別紙４－１'!C14</f>
        <v/>
      </c>
      <c r="L5" s="475" t="str">
        <f>'別紙４－３'!E13</f>
        <v>－</v>
      </c>
      <c r="M5" s="475" t="str">
        <f>'別紙４－３'!H13</f>
        <v>－</v>
      </c>
      <c r="N5" s="476" t="str">
        <f>'別紙４－３'!J13</f>
        <v>－</v>
      </c>
    </row>
    <row r="6" spans="2:14">
      <c r="B6" s="484" t="str">
        <f t="shared" ref="B6:B17" si="1">B5</f>
        <v/>
      </c>
      <c r="C6" s="501" t="str">
        <f t="shared" ref="C6:C17" si="2">C5</f>
        <v/>
      </c>
      <c r="D6" s="502">
        <f t="shared" ref="D6:D17" si="3">D5</f>
        <v>0</v>
      </c>
      <c r="E6" t="s">
        <v>174</v>
      </c>
      <c r="F6" s="473"/>
      <c r="H6" s="471">
        <f>はじめに!D29</f>
        <v>0</v>
      </c>
      <c r="I6" s="472">
        <f>はじめに!E29</f>
        <v>0</v>
      </c>
      <c r="J6" s="484" t="str">
        <f t="shared" ref="J6:J17" si="4">J5</f>
        <v>令和年月日</v>
      </c>
      <c r="K6" s="486" t="str">
        <f>'別紙４－１'!C20</f>
        <v/>
      </c>
      <c r="L6" s="475" t="str">
        <f>'別紙４－３'!E14</f>
        <v>－</v>
      </c>
      <c r="M6" s="475" t="str">
        <f>'別紙４－３'!H14</f>
        <v>－</v>
      </c>
      <c r="N6" s="476" t="str">
        <f>'別紙４－３'!J14</f>
        <v>－</v>
      </c>
    </row>
    <row r="7" spans="2:14">
      <c r="B7" s="484" t="str">
        <f t="shared" si="1"/>
        <v/>
      </c>
      <c r="C7" s="501" t="str">
        <f t="shared" si="2"/>
        <v/>
      </c>
      <c r="D7" s="502">
        <f t="shared" si="3"/>
        <v>0</v>
      </c>
      <c r="E7" t="s">
        <v>178</v>
      </c>
      <c r="F7" s="473"/>
      <c r="H7" s="471">
        <f>はじめに!D30</f>
        <v>0</v>
      </c>
      <c r="I7" s="472">
        <f>はじめに!E30</f>
        <v>0</v>
      </c>
      <c r="J7" s="484" t="str">
        <f t="shared" si="4"/>
        <v>令和年月日</v>
      </c>
      <c r="K7" s="486" t="str">
        <f>'別紙４－１'!C30</f>
        <v/>
      </c>
      <c r="L7" s="475" t="str">
        <f>'別紙４－３'!E15</f>
        <v>－</v>
      </c>
      <c r="M7" s="475" t="str">
        <f>'別紙４－３'!H15</f>
        <v>－</v>
      </c>
      <c r="N7" s="476" t="str">
        <f>'別紙４－３'!J15</f>
        <v>－</v>
      </c>
    </row>
    <row r="8" spans="2:14" s="462" customFormat="1">
      <c r="B8" s="487" t="str">
        <f t="shared" ref="B8" si="5">B7</f>
        <v/>
      </c>
      <c r="C8" s="503" t="str">
        <f t="shared" ref="C8" si="6">C7</f>
        <v/>
      </c>
      <c r="D8" s="504">
        <f t="shared" ref="D8" si="7">D7</f>
        <v>0</v>
      </c>
      <c r="E8" s="461" t="s">
        <v>31</v>
      </c>
      <c r="F8" s="474"/>
      <c r="G8" s="461"/>
      <c r="H8" s="466">
        <f>はじめに!D31</f>
        <v>0</v>
      </c>
      <c r="I8" s="469">
        <f>はじめに!E31</f>
        <v>0</v>
      </c>
      <c r="J8" s="487" t="str">
        <f t="shared" ref="J8" si="8">J7</f>
        <v>令和年月日</v>
      </c>
      <c r="K8" s="488"/>
      <c r="L8" s="466">
        <f>SUM(L5:L7)</f>
        <v>0</v>
      </c>
      <c r="M8" s="466">
        <f t="shared" ref="M8:N8" si="9">SUM(M5:M7)</f>
        <v>0</v>
      </c>
      <c r="N8" s="469">
        <f t="shared" si="9"/>
        <v>0</v>
      </c>
    </row>
    <row r="9" spans="2:14">
      <c r="B9" s="484" t="str">
        <f>B7</f>
        <v/>
      </c>
      <c r="C9" s="501" t="str">
        <f>C7</f>
        <v/>
      </c>
      <c r="D9" s="502">
        <f>D7</f>
        <v>0</v>
      </c>
      <c r="E9" t="s">
        <v>391</v>
      </c>
      <c r="F9" s="473"/>
      <c r="H9" s="475">
        <f>はじめに!D32</f>
        <v>0</v>
      </c>
      <c r="I9" s="476">
        <f>はじめに!E32</f>
        <v>0</v>
      </c>
      <c r="J9" s="484" t="str">
        <f>J7</f>
        <v>令和年月日</v>
      </c>
      <c r="L9" s="475" t="str">
        <f>'別紙４－３'!E16</f>
        <v>－</v>
      </c>
      <c r="M9" s="475" t="str">
        <f>'別紙４－３'!H16</f>
        <v>－</v>
      </c>
      <c r="N9" s="476" t="str">
        <f>'別紙４－３'!J16</f>
        <v>－</v>
      </c>
    </row>
    <row r="10" spans="2:14">
      <c r="B10" s="484" t="str">
        <f t="shared" si="1"/>
        <v/>
      </c>
      <c r="C10" s="501" t="str">
        <f t="shared" si="2"/>
        <v/>
      </c>
      <c r="D10" s="502">
        <f t="shared" si="3"/>
        <v>0</v>
      </c>
      <c r="E10" s="459" t="s">
        <v>33</v>
      </c>
      <c r="F10" s="477"/>
      <c r="G10" s="459"/>
      <c r="H10" s="475">
        <f>はじめに!D33</f>
        <v>0</v>
      </c>
      <c r="I10" s="476">
        <f>はじめに!E33</f>
        <v>0</v>
      </c>
      <c r="J10" s="484" t="str">
        <f t="shared" si="4"/>
        <v>令和年月日</v>
      </c>
      <c r="K10" t="str">
        <f>'別紙４－１'!F40</f>
        <v/>
      </c>
      <c r="L10" s="475" t="str">
        <f>'別紙４－３'!E17</f>
        <v>－</v>
      </c>
      <c r="M10" s="475" t="str">
        <f>'別紙４－３'!H17</f>
        <v>－</v>
      </c>
      <c r="N10" s="476" t="str">
        <f>'別紙４－３'!J17</f>
        <v>－</v>
      </c>
    </row>
    <row r="11" spans="2:14">
      <c r="B11" s="484" t="str">
        <f t="shared" si="1"/>
        <v/>
      </c>
      <c r="C11" s="501" t="str">
        <f t="shared" si="2"/>
        <v/>
      </c>
      <c r="D11" s="502">
        <f t="shared" si="3"/>
        <v>0</v>
      </c>
      <c r="E11" s="459" t="s">
        <v>34</v>
      </c>
      <c r="F11" s="477"/>
      <c r="G11" s="459"/>
      <c r="H11" s="475">
        <f>はじめに!D34</f>
        <v>0</v>
      </c>
      <c r="I11" s="476">
        <f>はじめに!E34</f>
        <v>0</v>
      </c>
      <c r="J11" s="484" t="str">
        <f t="shared" si="4"/>
        <v>令和年月日</v>
      </c>
      <c r="K11" t="str">
        <f>'別紙４－１'!F41</f>
        <v/>
      </c>
      <c r="L11" s="475" t="str">
        <f>'別紙４－３'!E18</f>
        <v>－</v>
      </c>
      <c r="M11" s="475" t="str">
        <f>'別紙４－３'!H18</f>
        <v>－</v>
      </c>
      <c r="N11" s="476" t="str">
        <f>'別紙４－３'!J18</f>
        <v>－</v>
      </c>
    </row>
    <row r="12" spans="2:14">
      <c r="B12" s="484" t="str">
        <f t="shared" si="1"/>
        <v/>
      </c>
      <c r="C12" s="501" t="str">
        <f t="shared" si="2"/>
        <v/>
      </c>
      <c r="D12" s="502">
        <f t="shared" si="3"/>
        <v>0</v>
      </c>
      <c r="E12" s="459" t="s">
        <v>35</v>
      </c>
      <c r="F12" s="477"/>
      <c r="G12" s="459"/>
      <c r="H12" s="475">
        <f>はじめに!D35</f>
        <v>0</v>
      </c>
      <c r="I12" s="476">
        <f>はじめに!E35</f>
        <v>0</v>
      </c>
      <c r="J12" s="484" t="str">
        <f t="shared" si="4"/>
        <v>令和年月日</v>
      </c>
      <c r="K12" t="str">
        <f>'別紙４－１'!F42</f>
        <v/>
      </c>
      <c r="L12" s="475" t="str">
        <f>'別紙４－３'!E19</f>
        <v>－</v>
      </c>
      <c r="M12" s="475" t="str">
        <f>'別紙４－３'!H19</f>
        <v>－</v>
      </c>
      <c r="N12" s="476" t="str">
        <f>'別紙４－３'!J19</f>
        <v>－</v>
      </c>
    </row>
    <row r="13" spans="2:14">
      <c r="B13" s="484" t="str">
        <f t="shared" si="1"/>
        <v/>
      </c>
      <c r="C13" s="501" t="str">
        <f t="shared" si="2"/>
        <v/>
      </c>
      <c r="D13" s="502">
        <f t="shared" si="3"/>
        <v>0</v>
      </c>
      <c r="E13" t="s">
        <v>393</v>
      </c>
      <c r="F13" s="473"/>
      <c r="H13" s="475">
        <f>はじめに!D36</f>
        <v>0</v>
      </c>
      <c r="I13" s="476">
        <f>はじめに!E36</f>
        <v>0</v>
      </c>
      <c r="J13" s="484" t="str">
        <f t="shared" si="4"/>
        <v>令和年月日</v>
      </c>
      <c r="L13" s="475" t="str">
        <f>'別紙４－３'!E20</f>
        <v>－</v>
      </c>
      <c r="M13" s="475" t="str">
        <f>'別紙４－３'!H20</f>
        <v>－</v>
      </c>
      <c r="N13" s="476" t="str">
        <f>'別紙４－３'!J20</f>
        <v>－</v>
      </c>
    </row>
    <row r="14" spans="2:14">
      <c r="B14" s="484" t="str">
        <f t="shared" si="1"/>
        <v/>
      </c>
      <c r="C14" s="501" t="str">
        <f t="shared" si="2"/>
        <v/>
      </c>
      <c r="D14" s="502">
        <f t="shared" si="3"/>
        <v>0</v>
      </c>
      <c r="E14" s="459" t="s">
        <v>34</v>
      </c>
      <c r="F14" s="477"/>
      <c r="G14" s="459"/>
      <c r="H14" s="475">
        <f>はじめに!D37</f>
        <v>0</v>
      </c>
      <c r="I14" s="476">
        <f>はじめに!E37</f>
        <v>0</v>
      </c>
      <c r="J14" s="484" t="str">
        <f t="shared" si="4"/>
        <v>令和年月日</v>
      </c>
      <c r="K14" t="str">
        <f>'別紙４－１'!F44</f>
        <v/>
      </c>
      <c r="L14" s="475" t="str">
        <f>'別紙４－３'!E21</f>
        <v>－</v>
      </c>
      <c r="M14" s="475" t="str">
        <f>'別紙４－３'!H21</f>
        <v>－</v>
      </c>
      <c r="N14" s="476" t="str">
        <f>'別紙４－３'!J21</f>
        <v>－</v>
      </c>
    </row>
    <row r="15" spans="2:14">
      <c r="B15" s="484" t="str">
        <f t="shared" si="1"/>
        <v/>
      </c>
      <c r="C15" s="501" t="str">
        <f t="shared" si="2"/>
        <v/>
      </c>
      <c r="D15" s="502">
        <f t="shared" si="3"/>
        <v>0</v>
      </c>
      <c r="E15" s="459" t="s">
        <v>35</v>
      </c>
      <c r="F15" s="477"/>
      <c r="G15" s="459"/>
      <c r="H15" s="475">
        <f>はじめに!D38</f>
        <v>0</v>
      </c>
      <c r="I15" s="476">
        <f>はじめに!E38</f>
        <v>0</v>
      </c>
      <c r="J15" s="484" t="str">
        <f t="shared" si="4"/>
        <v>令和年月日</v>
      </c>
      <c r="K15" t="str">
        <f>'別紙４－１'!F45</f>
        <v/>
      </c>
      <c r="L15" s="475" t="str">
        <f>'別紙４－３'!E22</f>
        <v>－</v>
      </c>
      <c r="M15" s="475" t="str">
        <f>'別紙４－３'!H22</f>
        <v>－</v>
      </c>
      <c r="N15" s="476" t="str">
        <f>'別紙４－３'!J22</f>
        <v>－</v>
      </c>
    </row>
    <row r="16" spans="2:14">
      <c r="B16" s="484" t="str">
        <f t="shared" si="1"/>
        <v/>
      </c>
      <c r="C16" s="501" t="str">
        <f t="shared" si="2"/>
        <v/>
      </c>
      <c r="D16" s="502">
        <f t="shared" si="3"/>
        <v>0</v>
      </c>
      <c r="E16" s="459" t="s">
        <v>37</v>
      </c>
      <c r="F16" s="477"/>
      <c r="G16" s="459"/>
      <c r="H16" s="475">
        <f>はじめに!D39</f>
        <v>0</v>
      </c>
      <c r="I16" s="476">
        <f>はじめに!E39</f>
        <v>0</v>
      </c>
      <c r="J16" s="484" t="str">
        <f t="shared" si="4"/>
        <v>令和年月日</v>
      </c>
      <c r="K16" t="str">
        <f>'別紙４－１'!F46</f>
        <v/>
      </c>
      <c r="L16" s="475" t="str">
        <f>'別紙４－３'!E23</f>
        <v>－</v>
      </c>
      <c r="M16" s="475" t="str">
        <f>'別紙４－３'!H23</f>
        <v>－</v>
      </c>
      <c r="N16" s="476" t="str">
        <f>'別紙４－３'!J23</f>
        <v>－</v>
      </c>
    </row>
    <row r="17" spans="2:14" s="462" customFormat="1">
      <c r="B17" s="487" t="str">
        <f t="shared" si="1"/>
        <v/>
      </c>
      <c r="C17" s="503" t="str">
        <f t="shared" si="2"/>
        <v/>
      </c>
      <c r="D17" s="504">
        <f t="shared" si="3"/>
        <v>0</v>
      </c>
      <c r="E17" s="461" t="s">
        <v>38</v>
      </c>
      <c r="F17" s="478"/>
      <c r="G17" s="479"/>
      <c r="H17" s="480">
        <f>はじめに!D40</f>
        <v>0</v>
      </c>
      <c r="I17" s="481">
        <f>はじめに!E40</f>
        <v>0</v>
      </c>
      <c r="J17" s="489" t="str">
        <f t="shared" si="4"/>
        <v>令和年月日</v>
      </c>
      <c r="K17" s="490"/>
      <c r="L17" s="480">
        <f>SUM(L9,L13)</f>
        <v>0</v>
      </c>
      <c r="M17" s="480">
        <f t="shared" ref="M17:N17" si="10">SUM(M9,M13)</f>
        <v>0</v>
      </c>
      <c r="N17" s="481">
        <f t="shared" si="10"/>
        <v>0</v>
      </c>
    </row>
    <row r="18" spans="2:14">
      <c r="B18" s="505"/>
      <c r="C18" s="506"/>
      <c r="D18" s="507"/>
    </row>
  </sheetData>
  <sheetProtection sheet="1" objects="1" scenarios="1"/>
  <mergeCells count="3">
    <mergeCell ref="B2:D2"/>
    <mergeCell ref="J2:N2"/>
    <mergeCell ref="F2:I2"/>
  </mergeCells>
  <phoneticPr fontId="23"/>
  <pageMargins left="0.70866141732283472" right="0.70866141732283472" top="0.74803149606299213" bottom="0.74803149606299213" header="0.31496062992125984" footer="0.31496062992125984"/>
  <pageSetup paperSize="9" scale="52" orientation="landscape" r:id="rId1"/>
  <headerFooter>
    <oddFooter>&amp;R&amp;Z&amp;F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B084-45FE-43E4-B224-3A7D05701C9B}">
  <sheetPr codeName="Sheet15">
    <tabColor theme="0" tint="-0.34998626667073579"/>
  </sheetPr>
  <dimension ref="A3:F34"/>
  <sheetViews>
    <sheetView workbookViewId="0">
      <selection activeCell="B22" sqref="B22"/>
    </sheetView>
  </sheetViews>
  <sheetFormatPr defaultColWidth="9" defaultRowHeight="13"/>
  <cols>
    <col min="1" max="1" width="3" style="49" customWidth="1"/>
    <col min="2" max="2" width="2.54296875" style="49" customWidth="1"/>
    <col min="3" max="3" width="9" style="49"/>
    <col min="4" max="4" width="15" style="49" customWidth="1"/>
    <col min="5" max="16384" width="9" style="49"/>
  </cols>
  <sheetData>
    <row r="3" spans="1:6">
      <c r="A3" s="49" t="s">
        <v>448</v>
      </c>
    </row>
    <row r="4" spans="1:6">
      <c r="B4" s="49" t="s">
        <v>449</v>
      </c>
      <c r="F4" s="49" t="s">
        <v>450</v>
      </c>
    </row>
    <row r="5" spans="1:6">
      <c r="B5" s="49" t="s">
        <v>451</v>
      </c>
      <c r="F5" s="49" t="s">
        <v>452</v>
      </c>
    </row>
    <row r="6" spans="1:6">
      <c r="B6" s="49" t="s">
        <v>453</v>
      </c>
      <c r="F6" s="49" t="s">
        <v>454</v>
      </c>
    </row>
    <row r="7" spans="1:6">
      <c r="B7" s="49" t="s">
        <v>455</v>
      </c>
      <c r="F7" s="49" t="s">
        <v>456</v>
      </c>
    </row>
    <row r="9" spans="1:6">
      <c r="A9" s="49" t="s">
        <v>457</v>
      </c>
    </row>
    <row r="10" spans="1:6">
      <c r="B10" s="49" t="s">
        <v>115</v>
      </c>
    </row>
    <row r="11" spans="1:6">
      <c r="B11" s="49" t="s">
        <v>174</v>
      </c>
    </row>
    <row r="12" spans="1:6">
      <c r="B12" s="49" t="s">
        <v>458</v>
      </c>
    </row>
    <row r="14" spans="1:6">
      <c r="B14" s="49" t="s">
        <v>115</v>
      </c>
      <c r="E14" s="49" t="s">
        <v>459</v>
      </c>
    </row>
    <row r="15" spans="1:6">
      <c r="C15" s="49" t="s">
        <v>460</v>
      </c>
    </row>
    <row r="16" spans="1:6">
      <c r="C16" s="49" t="s">
        <v>461</v>
      </c>
    </row>
    <row r="17" spans="1:5">
      <c r="B17" s="49" t="s">
        <v>174</v>
      </c>
      <c r="E17" s="49" t="s">
        <v>459</v>
      </c>
    </row>
    <row r="18" spans="1:5">
      <c r="C18" s="49" t="s">
        <v>246</v>
      </c>
    </row>
    <row r="19" spans="1:5">
      <c r="C19" s="49" t="s">
        <v>247</v>
      </c>
    </row>
    <row r="20" spans="1:5">
      <c r="C20" s="49" t="s">
        <v>248</v>
      </c>
    </row>
    <row r="21" spans="1:5">
      <c r="C21" s="49" t="s">
        <v>461</v>
      </c>
    </row>
    <row r="22" spans="1:5">
      <c r="B22" s="49" t="s">
        <v>458</v>
      </c>
      <c r="E22" s="49" t="s">
        <v>462</v>
      </c>
    </row>
    <row r="23" spans="1:5">
      <c r="C23" s="49" t="s">
        <v>463</v>
      </c>
    </row>
    <row r="24" spans="1:5">
      <c r="C24" s="49" t="s">
        <v>464</v>
      </c>
    </row>
    <row r="25" spans="1:5">
      <c r="C25" s="49" t="s">
        <v>461</v>
      </c>
    </row>
    <row r="27" spans="1:5">
      <c r="A27" s="49" t="s">
        <v>465</v>
      </c>
    </row>
    <row r="28" spans="1:5">
      <c r="B28" s="49" t="s">
        <v>33</v>
      </c>
      <c r="E28" s="49" t="s">
        <v>459</v>
      </c>
    </row>
    <row r="29" spans="1:5">
      <c r="B29" s="49" t="s">
        <v>466</v>
      </c>
      <c r="E29" s="49" t="s">
        <v>467</v>
      </c>
    </row>
    <row r="30" spans="1:5">
      <c r="B30" s="49" t="s">
        <v>468</v>
      </c>
      <c r="E30" s="49" t="s">
        <v>469</v>
      </c>
    </row>
    <row r="31" spans="1:5">
      <c r="B31" s="49" t="s">
        <v>35</v>
      </c>
      <c r="E31" s="49" t="s">
        <v>470</v>
      </c>
    </row>
    <row r="34" spans="2:2" ht="16.5">
      <c r="B34" s="55"/>
    </row>
  </sheetData>
  <sheetProtection sheet="1" objects="1" scenarios="1"/>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BD17-C4FD-4E20-B243-220388C3DB32}">
  <sheetPr codeName="Sheet16"/>
  <dimension ref="B1:P39"/>
  <sheetViews>
    <sheetView topLeftCell="B1" zoomScale="80" zoomScaleNormal="80" workbookViewId="0">
      <selection activeCell="H18" sqref="H18"/>
    </sheetView>
  </sheetViews>
  <sheetFormatPr defaultColWidth="8.7265625" defaultRowHeight="13"/>
  <cols>
    <col min="1" max="1" width="8.7265625" style="308"/>
    <col min="2" max="2" width="53.81640625" style="308" customWidth="1"/>
    <col min="3" max="3" width="8.7265625" style="308"/>
    <col min="4" max="4" width="35.1796875" style="308" customWidth="1"/>
    <col min="5" max="10" width="8.7265625" style="308"/>
    <col min="11" max="11" width="37.453125" style="308" customWidth="1"/>
    <col min="12" max="16384" width="8.7265625" style="308"/>
  </cols>
  <sheetData>
    <row r="1" spans="2:16">
      <c r="B1" s="308" t="s">
        <v>357</v>
      </c>
      <c r="D1" s="308" t="s">
        <v>118</v>
      </c>
      <c r="F1" s="308" t="s">
        <v>471</v>
      </c>
      <c r="K1" s="308" t="s">
        <v>472</v>
      </c>
    </row>
    <row r="2" spans="2:16" ht="38">
      <c r="L2" s="309" t="s">
        <v>473</v>
      </c>
      <c r="M2" s="310" t="s">
        <v>474</v>
      </c>
      <c r="N2" s="310" t="s">
        <v>475</v>
      </c>
      <c r="O2" s="310" t="s">
        <v>476</v>
      </c>
      <c r="P2" s="310" t="s">
        <v>477</v>
      </c>
    </row>
    <row r="3" spans="2:16">
      <c r="B3" s="308" t="s">
        <v>478</v>
      </c>
      <c r="D3" s="308" t="s">
        <v>479</v>
      </c>
      <c r="F3" s="308" t="s">
        <v>480</v>
      </c>
      <c r="K3" s="308" t="s">
        <v>481</v>
      </c>
      <c r="L3" s="311" t="s">
        <v>482</v>
      </c>
      <c r="M3" s="312">
        <v>0.5</v>
      </c>
      <c r="N3" s="312" t="s">
        <v>483</v>
      </c>
      <c r="O3" s="312">
        <v>0.5</v>
      </c>
      <c r="P3" s="312">
        <v>1</v>
      </c>
    </row>
    <row r="4" spans="2:16">
      <c r="B4" s="308" t="s">
        <v>484</v>
      </c>
      <c r="D4" s="308" t="s">
        <v>485</v>
      </c>
      <c r="F4" s="308" t="s">
        <v>486</v>
      </c>
      <c r="K4" s="308" t="s">
        <v>487</v>
      </c>
      <c r="L4" s="311" t="s">
        <v>482</v>
      </c>
      <c r="M4" s="312">
        <v>0.75</v>
      </c>
      <c r="N4" s="312" t="s">
        <v>488</v>
      </c>
      <c r="O4" s="312">
        <v>0.5</v>
      </c>
      <c r="P4" s="312">
        <v>0.66666666666666663</v>
      </c>
    </row>
    <row r="5" spans="2:16">
      <c r="B5" s="308" t="s">
        <v>489</v>
      </c>
      <c r="D5" s="308" t="s">
        <v>490</v>
      </c>
      <c r="F5" s="308" t="s">
        <v>491</v>
      </c>
      <c r="K5" s="308" t="s">
        <v>492</v>
      </c>
      <c r="L5" s="311" t="s">
        <v>482</v>
      </c>
      <c r="M5" s="312">
        <v>0.33333333333333331</v>
      </c>
      <c r="N5" s="312" t="s">
        <v>488</v>
      </c>
      <c r="O5" s="312">
        <v>0.33333333333333331</v>
      </c>
      <c r="P5" s="312">
        <v>1</v>
      </c>
    </row>
    <row r="6" spans="2:16">
      <c r="B6" s="308" t="s">
        <v>493</v>
      </c>
      <c r="D6" s="308" t="s">
        <v>179</v>
      </c>
      <c r="F6" s="308" t="s">
        <v>494</v>
      </c>
      <c r="K6" s="308" t="s">
        <v>495</v>
      </c>
      <c r="L6" s="311" t="s">
        <v>496</v>
      </c>
      <c r="M6" s="312" t="s">
        <v>497</v>
      </c>
      <c r="N6" s="312" t="s">
        <v>488</v>
      </c>
      <c r="O6" s="312">
        <v>0.5</v>
      </c>
      <c r="P6" s="312">
        <v>0.5</v>
      </c>
    </row>
    <row r="7" spans="2:16">
      <c r="B7" s="308" t="s">
        <v>498</v>
      </c>
      <c r="D7" s="308" t="s">
        <v>119</v>
      </c>
      <c r="F7" s="308" t="s">
        <v>499</v>
      </c>
      <c r="K7" s="308" t="s">
        <v>500</v>
      </c>
      <c r="L7" s="311" t="s">
        <v>496</v>
      </c>
      <c r="M7" s="312" t="s">
        <v>497</v>
      </c>
      <c r="N7" s="312" t="s">
        <v>488</v>
      </c>
      <c r="O7" s="312">
        <v>0.5</v>
      </c>
      <c r="P7" s="312">
        <v>0.5</v>
      </c>
    </row>
    <row r="8" spans="2:16">
      <c r="B8" s="308" t="s">
        <v>501</v>
      </c>
      <c r="F8" s="308" t="s">
        <v>502</v>
      </c>
      <c r="K8" s="308" t="s">
        <v>503</v>
      </c>
      <c r="L8" s="311" t="s">
        <v>504</v>
      </c>
      <c r="M8" s="312" t="s">
        <v>497</v>
      </c>
      <c r="N8" s="312" t="s">
        <v>488</v>
      </c>
      <c r="O8" s="312">
        <v>0.5</v>
      </c>
      <c r="P8" s="312">
        <v>0.5</v>
      </c>
    </row>
    <row r="9" spans="2:16">
      <c r="B9" s="308" t="s">
        <v>505</v>
      </c>
      <c r="F9" s="308" t="s">
        <v>506</v>
      </c>
      <c r="K9" s="308" t="s">
        <v>507</v>
      </c>
      <c r="L9" s="311" t="s">
        <v>508</v>
      </c>
      <c r="M9" s="312">
        <v>0.66666666666666663</v>
      </c>
      <c r="N9" s="312" t="s">
        <v>488</v>
      </c>
      <c r="O9" s="312">
        <v>0.33333333333333331</v>
      </c>
      <c r="P9" s="312">
        <v>0.5</v>
      </c>
    </row>
    <row r="10" spans="2:16">
      <c r="B10" s="308" t="s">
        <v>509</v>
      </c>
      <c r="F10" s="308" t="s">
        <v>510</v>
      </c>
      <c r="K10" s="308" t="s">
        <v>511</v>
      </c>
      <c r="L10" s="311" t="s">
        <v>508</v>
      </c>
      <c r="M10" s="312">
        <v>0.66666666666666663</v>
      </c>
      <c r="N10" s="312" t="s">
        <v>488</v>
      </c>
      <c r="O10" s="312">
        <v>0.33333333333333331</v>
      </c>
      <c r="P10" s="312">
        <v>0.5</v>
      </c>
    </row>
    <row r="11" spans="2:16">
      <c r="B11" s="308" t="s">
        <v>512</v>
      </c>
      <c r="K11" s="308" t="s">
        <v>513</v>
      </c>
      <c r="L11" s="311" t="s">
        <v>482</v>
      </c>
      <c r="M11" s="312">
        <v>0.5</v>
      </c>
      <c r="N11" s="312" t="s">
        <v>488</v>
      </c>
      <c r="O11" s="312">
        <v>0.5</v>
      </c>
      <c r="P11" s="312">
        <v>1</v>
      </c>
    </row>
    <row r="12" spans="2:16">
      <c r="B12" s="308" t="s">
        <v>514</v>
      </c>
      <c r="K12" s="308" t="s">
        <v>515</v>
      </c>
      <c r="L12" s="311" t="s">
        <v>482</v>
      </c>
      <c r="M12" s="312">
        <v>0.5</v>
      </c>
      <c r="N12" s="312" t="s">
        <v>488</v>
      </c>
      <c r="O12" s="312">
        <v>0.5</v>
      </c>
      <c r="P12" s="312">
        <v>1</v>
      </c>
    </row>
    <row r="13" spans="2:16">
      <c r="B13" s="308" t="s">
        <v>516</v>
      </c>
      <c r="K13" s="308" t="s">
        <v>517</v>
      </c>
      <c r="L13" s="311" t="s">
        <v>482</v>
      </c>
      <c r="M13" s="312">
        <v>0.5</v>
      </c>
      <c r="N13" s="312" t="s">
        <v>488</v>
      </c>
      <c r="O13" s="312">
        <v>0.5</v>
      </c>
      <c r="P13" s="312">
        <v>1</v>
      </c>
    </row>
    <row r="14" spans="2:16">
      <c r="B14" s="308" t="s">
        <v>518</v>
      </c>
      <c r="K14" s="308" t="s">
        <v>519</v>
      </c>
      <c r="L14" s="311" t="s">
        <v>504</v>
      </c>
      <c r="M14" s="312" t="s">
        <v>497</v>
      </c>
      <c r="N14" s="312" t="s">
        <v>520</v>
      </c>
      <c r="O14" s="312" t="s">
        <v>497</v>
      </c>
      <c r="P14" s="312">
        <v>1</v>
      </c>
    </row>
    <row r="15" spans="2:16">
      <c r="B15" s="308" t="s">
        <v>521</v>
      </c>
      <c r="K15" s="308" t="s">
        <v>522</v>
      </c>
      <c r="L15" s="311" t="s">
        <v>482</v>
      </c>
      <c r="M15" s="312">
        <v>0.5</v>
      </c>
      <c r="N15" s="312" t="s">
        <v>488</v>
      </c>
      <c r="O15" s="312">
        <v>0.5</v>
      </c>
      <c r="P15" s="312">
        <v>1</v>
      </c>
    </row>
    <row r="16" spans="2:16">
      <c r="B16" s="308" t="s">
        <v>523</v>
      </c>
      <c r="K16" s="308" t="s">
        <v>524</v>
      </c>
      <c r="L16" s="311" t="s">
        <v>482</v>
      </c>
      <c r="M16" s="312">
        <v>0.33333333333333331</v>
      </c>
      <c r="N16" s="312" t="s">
        <v>488</v>
      </c>
      <c r="O16" s="312">
        <v>0.33333333333333331</v>
      </c>
      <c r="P16" s="312">
        <v>1</v>
      </c>
    </row>
    <row r="17" spans="2:16">
      <c r="B17" s="308" t="s">
        <v>525</v>
      </c>
      <c r="K17" s="308" t="s">
        <v>526</v>
      </c>
      <c r="L17" s="311" t="s">
        <v>508</v>
      </c>
      <c r="M17" s="312">
        <v>0.33333333333333331</v>
      </c>
      <c r="N17" s="312" t="s">
        <v>520</v>
      </c>
      <c r="O17" s="312">
        <v>0.33333333333333331</v>
      </c>
      <c r="P17" s="312">
        <v>0.33333333333333331</v>
      </c>
    </row>
    <row r="18" spans="2:16">
      <c r="B18" s="308" t="s">
        <v>527</v>
      </c>
      <c r="K18" s="308" t="s">
        <v>303</v>
      </c>
      <c r="L18" s="311" t="s">
        <v>482</v>
      </c>
      <c r="M18" s="312">
        <v>0.66666666666666663</v>
      </c>
      <c r="N18" s="312" t="s">
        <v>488</v>
      </c>
      <c r="O18" s="312">
        <v>0.33333333333333331</v>
      </c>
      <c r="P18" s="312">
        <v>0.5</v>
      </c>
    </row>
    <row r="19" spans="2:16">
      <c r="B19" s="308" t="s">
        <v>528</v>
      </c>
      <c r="K19" s="308" t="s">
        <v>304</v>
      </c>
      <c r="L19" s="312" t="s">
        <v>529</v>
      </c>
      <c r="M19" s="312" t="s">
        <v>530</v>
      </c>
      <c r="N19" s="312" t="s">
        <v>488</v>
      </c>
      <c r="O19" s="312">
        <v>0.5</v>
      </c>
      <c r="P19" s="312">
        <v>0.5</v>
      </c>
    </row>
    <row r="21" spans="2:16">
      <c r="B21" s="308" t="s">
        <v>531</v>
      </c>
    </row>
    <row r="23" spans="2:16">
      <c r="B23" s="308" t="s">
        <v>532</v>
      </c>
    </row>
    <row r="24" spans="2:16">
      <c r="B24" s="308" t="s">
        <v>533</v>
      </c>
    </row>
    <row r="25" spans="2:16">
      <c r="B25" s="308" t="s">
        <v>534</v>
      </c>
    </row>
    <row r="26" spans="2:16">
      <c r="B26" s="308" t="s">
        <v>535</v>
      </c>
    </row>
    <row r="27" spans="2:16">
      <c r="B27" s="308" t="s">
        <v>536</v>
      </c>
    </row>
    <row r="28" spans="2:16">
      <c r="B28" s="308" t="s">
        <v>537</v>
      </c>
    </row>
    <row r="29" spans="2:16">
      <c r="B29" s="308" t="s">
        <v>538</v>
      </c>
    </row>
    <row r="30" spans="2:16">
      <c r="B30" s="308" t="s">
        <v>539</v>
      </c>
    </row>
    <row r="31" spans="2:16">
      <c r="B31" s="308" t="s">
        <v>540</v>
      </c>
    </row>
    <row r="32" spans="2:16">
      <c r="B32" s="308" t="s">
        <v>541</v>
      </c>
    </row>
    <row r="33" spans="2:2">
      <c r="B33" s="308" t="s">
        <v>542</v>
      </c>
    </row>
    <row r="34" spans="2:2">
      <c r="B34" s="308" t="s">
        <v>543</v>
      </c>
    </row>
    <row r="35" spans="2:2">
      <c r="B35" s="308" t="s">
        <v>522</v>
      </c>
    </row>
    <row r="36" spans="2:2">
      <c r="B36" s="308" t="s">
        <v>544</v>
      </c>
    </row>
    <row r="37" spans="2:2">
      <c r="B37" s="308" t="s">
        <v>526</v>
      </c>
    </row>
    <row r="38" spans="2:2">
      <c r="B38" s="308" t="s">
        <v>303</v>
      </c>
    </row>
    <row r="39" spans="2:2">
      <c r="B39" s="308" t="s">
        <v>304</v>
      </c>
    </row>
  </sheetData>
  <sheetProtection sheet="1" objects="1" scenarios="1"/>
  <phoneticPr fontId="23"/>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22A6-9B2C-49E5-9D08-43E7FB386EC7}">
  <sheetPr codeName="Sheet2">
    <tabColor theme="8" tint="0.59999389629810485"/>
    <pageSetUpPr fitToPage="1"/>
  </sheetPr>
  <dimension ref="A1:AD58"/>
  <sheetViews>
    <sheetView view="pageBreakPreview" zoomScale="74" zoomScaleNormal="70" zoomScaleSheetLayoutView="74" workbookViewId="0">
      <selection activeCell="W5" sqref="W5"/>
    </sheetView>
  </sheetViews>
  <sheetFormatPr defaultColWidth="3.1796875" defaultRowHeight="13"/>
  <cols>
    <col min="1" max="22" width="3.1796875" style="7"/>
    <col min="23" max="23" width="3.453125" style="7" bestFit="1" customWidth="1"/>
    <col min="24" max="24" width="3.1796875" style="7"/>
    <col min="25" max="25" width="3.453125" style="7" bestFit="1" customWidth="1"/>
    <col min="26" max="26" width="3.1796875" style="7"/>
    <col min="27" max="27" width="3.1796875" style="7" customWidth="1"/>
    <col min="28" max="29" width="3.1796875" style="7"/>
    <col min="30" max="30" width="4.453125" style="7" bestFit="1" customWidth="1"/>
    <col min="31" max="16384" width="3.1796875" style="7"/>
  </cols>
  <sheetData>
    <row r="1" spans="1:29">
      <c r="A1" s="11"/>
      <c r="B1" s="12" t="s">
        <v>83</v>
      </c>
      <c r="C1" s="12"/>
      <c r="D1" s="12"/>
      <c r="E1" s="12"/>
      <c r="F1" s="12"/>
      <c r="G1" s="12"/>
      <c r="H1" s="12"/>
      <c r="I1" s="12"/>
      <c r="J1" s="12"/>
      <c r="K1" s="11"/>
      <c r="L1" s="11"/>
      <c r="M1" s="11"/>
      <c r="N1" s="11"/>
      <c r="O1" s="11"/>
      <c r="P1" s="11"/>
      <c r="Q1" s="11"/>
      <c r="R1" s="11"/>
      <c r="S1" s="11"/>
      <c r="T1" s="11"/>
      <c r="U1" s="11"/>
      <c r="V1" s="11"/>
      <c r="W1" s="11"/>
      <c r="X1" s="11"/>
      <c r="Y1" s="11"/>
      <c r="Z1" s="11"/>
      <c r="AA1" s="11"/>
    </row>
    <row r="2" spans="1:29">
      <c r="A2" s="11"/>
      <c r="B2" s="12"/>
      <c r="C2" s="12"/>
      <c r="D2" s="12"/>
      <c r="E2" s="12"/>
      <c r="F2" s="12"/>
      <c r="G2" s="12"/>
      <c r="H2" s="12"/>
      <c r="I2" s="12"/>
      <c r="J2" s="12"/>
      <c r="K2" s="11"/>
      <c r="L2" s="11"/>
      <c r="M2" s="11"/>
      <c r="N2" s="11"/>
      <c r="O2" s="11"/>
      <c r="P2" s="11"/>
      <c r="Q2" s="11"/>
      <c r="R2" s="11"/>
      <c r="S2" s="11"/>
      <c r="T2" s="11"/>
      <c r="U2" s="11"/>
      <c r="V2" s="11"/>
      <c r="W2" s="11"/>
      <c r="X2" s="11"/>
      <c r="Y2" s="11"/>
      <c r="Z2" s="11"/>
      <c r="AA2" s="11"/>
    </row>
    <row r="3" spans="1:29">
      <c r="A3" s="11"/>
      <c r="B3" s="12"/>
      <c r="C3" s="12"/>
      <c r="D3" s="12"/>
      <c r="E3" s="12"/>
      <c r="F3" s="12"/>
      <c r="G3" s="12"/>
      <c r="H3" s="12"/>
      <c r="I3" s="12"/>
      <c r="J3" s="12"/>
      <c r="K3" s="11"/>
      <c r="L3" s="11"/>
      <c r="M3" s="11"/>
      <c r="N3" s="11"/>
      <c r="O3" s="11"/>
      <c r="P3" s="11"/>
      <c r="Q3" s="11"/>
      <c r="R3" s="11"/>
      <c r="S3" s="11"/>
      <c r="T3" s="11"/>
      <c r="U3" s="11"/>
      <c r="V3" s="11"/>
      <c r="W3" s="11"/>
      <c r="X3" s="11"/>
      <c r="Y3" s="11"/>
      <c r="Z3" s="11"/>
      <c r="AA3" s="11"/>
    </row>
    <row r="4" spans="1:29">
      <c r="A4" s="11"/>
      <c r="B4" s="12"/>
      <c r="C4" s="12"/>
      <c r="D4" s="12"/>
      <c r="E4" s="12"/>
      <c r="F4" s="11"/>
      <c r="G4" s="11"/>
      <c r="H4" s="11"/>
      <c r="I4" s="11"/>
      <c r="J4" s="11"/>
      <c r="K4" s="11"/>
      <c r="L4" s="11"/>
      <c r="M4" s="11"/>
      <c r="N4" s="11"/>
      <c r="O4" s="11"/>
      <c r="P4" s="11"/>
      <c r="Q4" s="11"/>
      <c r="R4" s="11"/>
      <c r="S4" s="570" t="s">
        <v>84</v>
      </c>
      <c r="T4" s="570"/>
      <c r="U4" s="570"/>
      <c r="V4" s="570"/>
      <c r="W4" s="570"/>
      <c r="X4" s="570"/>
      <c r="Y4" s="570"/>
      <c r="Z4" s="570"/>
      <c r="AA4" s="11"/>
    </row>
    <row r="5" spans="1:29" ht="16.5">
      <c r="A5" s="11"/>
      <c r="B5" s="12"/>
      <c r="C5" s="12"/>
      <c r="D5" s="12"/>
      <c r="E5" s="12"/>
      <c r="F5" s="11"/>
      <c r="G5" s="11"/>
      <c r="H5" s="11"/>
      <c r="I5" s="11"/>
      <c r="J5" s="11"/>
      <c r="K5" s="11"/>
      <c r="L5" s="11"/>
      <c r="M5" s="11"/>
      <c r="N5" s="11"/>
      <c r="O5" s="11"/>
      <c r="P5" s="11"/>
      <c r="Q5" s="522" t="str">
        <f>IF(OR(U5="",W5="",Y5=""),"提出日を入力してください→","")</f>
        <v>提出日を入力してください→</v>
      </c>
      <c r="R5" s="11"/>
      <c r="S5" s="12"/>
      <c r="T5" s="13" t="s">
        <v>85</v>
      </c>
      <c r="U5" s="521"/>
      <c r="V5" s="13" t="s">
        <v>86</v>
      </c>
      <c r="W5" s="521"/>
      <c r="X5" s="13" t="s">
        <v>87</v>
      </c>
      <c r="Y5" s="521"/>
      <c r="Z5" s="13" t="s">
        <v>88</v>
      </c>
      <c r="AA5" s="11"/>
      <c r="AC5" s="7" t="str">
        <f>T5&amp;U5&amp;V5&amp;W5&amp;X5&amp;Y5&amp;Z5</f>
        <v>令和年月日</v>
      </c>
    </row>
    <row r="6" spans="1:29">
      <c r="A6" s="11"/>
      <c r="B6" s="12"/>
      <c r="C6" s="12"/>
      <c r="D6" s="12"/>
      <c r="E6" s="12"/>
      <c r="F6" s="12"/>
      <c r="G6" s="13"/>
      <c r="H6" s="13"/>
      <c r="I6" s="13"/>
      <c r="J6" s="13"/>
      <c r="K6" s="11"/>
      <c r="L6" s="11"/>
      <c r="M6" s="11"/>
      <c r="N6" s="11"/>
      <c r="O6" s="11"/>
      <c r="P6" s="11"/>
      <c r="Q6" s="11"/>
      <c r="R6" s="11"/>
      <c r="S6" s="11"/>
      <c r="T6" s="11"/>
      <c r="U6" s="11"/>
      <c r="V6" s="11"/>
      <c r="W6" s="11"/>
      <c r="X6" s="11"/>
      <c r="Y6" s="11"/>
      <c r="Z6" s="11"/>
      <c r="AA6" s="11"/>
    </row>
    <row r="7" spans="1:29">
      <c r="A7" s="11"/>
      <c r="B7" s="12"/>
      <c r="C7" s="12"/>
      <c r="D7" s="12"/>
      <c r="E7" s="12"/>
      <c r="F7" s="12"/>
      <c r="G7" s="12"/>
      <c r="H7" s="12"/>
      <c r="I7" s="12"/>
      <c r="J7" s="12"/>
      <c r="K7" s="11"/>
      <c r="L7" s="11"/>
      <c r="M7" s="11"/>
      <c r="N7" s="11"/>
      <c r="O7" s="11"/>
      <c r="P7" s="11"/>
      <c r="Q7" s="11"/>
      <c r="R7" s="11"/>
      <c r="S7" s="11"/>
      <c r="T7" s="11"/>
      <c r="U7" s="11"/>
      <c r="V7" s="11"/>
      <c r="W7" s="11"/>
      <c r="X7" s="11"/>
      <c r="Y7" s="11"/>
      <c r="Z7" s="11"/>
      <c r="AA7" s="11"/>
    </row>
    <row r="8" spans="1:29">
      <c r="A8" s="11"/>
      <c r="B8" s="52" t="s">
        <v>89</v>
      </c>
      <c r="C8" s="52"/>
      <c r="D8" s="52"/>
      <c r="E8" s="52"/>
      <c r="F8" s="52"/>
      <c r="G8" s="52"/>
      <c r="H8" s="52"/>
      <c r="I8" s="12"/>
      <c r="J8" s="12"/>
      <c r="K8" s="11"/>
      <c r="L8" s="11"/>
      <c r="M8" s="11"/>
      <c r="N8" s="11"/>
      <c r="O8" s="11"/>
      <c r="P8" s="11"/>
      <c r="Q8" s="11"/>
      <c r="R8" s="11"/>
      <c r="S8" s="11"/>
      <c r="T8" s="11"/>
      <c r="U8" s="11"/>
      <c r="V8" s="11"/>
      <c r="W8" s="11"/>
      <c r="X8" s="11"/>
      <c r="Y8" s="11"/>
      <c r="Z8" s="11"/>
      <c r="AA8" s="11"/>
    </row>
    <row r="9" spans="1:29">
      <c r="A9" s="11"/>
      <c r="B9" s="12"/>
      <c r="C9" s="12"/>
      <c r="D9" s="12"/>
      <c r="E9" s="12"/>
      <c r="F9" s="12"/>
      <c r="G9" s="12"/>
      <c r="H9" s="12"/>
      <c r="I9" s="12"/>
      <c r="J9" s="12"/>
      <c r="K9" s="11"/>
      <c r="L9" s="11"/>
      <c r="M9" s="11"/>
      <c r="N9" s="11"/>
      <c r="O9" s="11"/>
      <c r="P9" s="11"/>
      <c r="Q9" s="11"/>
      <c r="R9" s="11"/>
      <c r="S9" s="11"/>
      <c r="T9" s="11"/>
      <c r="U9" s="11"/>
      <c r="V9" s="11"/>
      <c r="W9" s="11"/>
      <c r="X9" s="11"/>
      <c r="Y9" s="11"/>
      <c r="Z9" s="11"/>
      <c r="AA9" s="11"/>
    </row>
    <row r="10" spans="1:29">
      <c r="A10" s="11"/>
      <c r="B10" s="12"/>
      <c r="C10" s="12"/>
      <c r="D10" s="12"/>
      <c r="E10" s="12"/>
      <c r="F10" s="12"/>
      <c r="G10" s="12"/>
      <c r="H10" s="12"/>
      <c r="I10" s="12"/>
      <c r="J10" s="12"/>
      <c r="K10" s="11"/>
      <c r="L10" s="11"/>
      <c r="M10" s="11"/>
      <c r="N10" s="11"/>
      <c r="O10" s="11" t="s">
        <v>90</v>
      </c>
      <c r="P10" s="11"/>
      <c r="Q10" s="11"/>
      <c r="R10" s="11"/>
      <c r="S10" s="11"/>
      <c r="T10" s="11"/>
      <c r="U10" s="11"/>
      <c r="V10" s="11"/>
      <c r="W10" s="11"/>
      <c r="X10" s="11"/>
      <c r="Y10" s="11"/>
      <c r="Z10" s="11"/>
      <c r="AA10" s="11"/>
    </row>
    <row r="11" spans="1:29" ht="31" customHeight="1">
      <c r="A11" s="11"/>
      <c r="B11" s="12"/>
      <c r="C11" s="12"/>
      <c r="D11" s="12"/>
      <c r="E11" s="12"/>
      <c r="F11" s="11"/>
      <c r="G11" s="11"/>
      <c r="H11" s="11"/>
      <c r="I11" s="11"/>
      <c r="J11" s="12"/>
      <c r="K11" s="11"/>
      <c r="L11" s="571"/>
      <c r="M11" s="571"/>
      <c r="N11" s="571"/>
      <c r="O11" s="572" t="s">
        <v>3</v>
      </c>
      <c r="P11" s="572"/>
      <c r="Q11" s="572"/>
      <c r="R11" s="573" t="str">
        <f>IF(はじめに!C4="","",はじめに!C4)</f>
        <v/>
      </c>
      <c r="S11" s="573"/>
      <c r="T11" s="573"/>
      <c r="U11" s="573"/>
      <c r="V11" s="573"/>
      <c r="W11" s="573"/>
      <c r="X11" s="573"/>
      <c r="Y11" s="573"/>
      <c r="Z11" s="573"/>
      <c r="AA11" s="573"/>
    </row>
    <row r="12" spans="1:29" ht="31" customHeight="1">
      <c r="A12" s="11"/>
      <c r="B12" s="12"/>
      <c r="C12" s="12"/>
      <c r="D12" s="12"/>
      <c r="E12" s="12"/>
      <c r="F12" s="11"/>
      <c r="G12" s="11"/>
      <c r="H12" s="11"/>
      <c r="I12" s="11"/>
      <c r="J12" s="12"/>
      <c r="K12" s="11"/>
      <c r="L12" s="12"/>
      <c r="M12" s="11"/>
      <c r="N12" s="11"/>
      <c r="O12" s="572" t="s">
        <v>4</v>
      </c>
      <c r="P12" s="572"/>
      <c r="Q12" s="572"/>
      <c r="R12" s="573" t="str">
        <f>IF(はじめに!C5="","",はじめに!C5)</f>
        <v/>
      </c>
      <c r="S12" s="573"/>
      <c r="T12" s="573"/>
      <c r="U12" s="573"/>
      <c r="V12" s="573"/>
      <c r="W12" s="573"/>
      <c r="X12" s="573"/>
      <c r="Y12" s="573"/>
      <c r="Z12" s="573"/>
      <c r="AA12" s="573"/>
    </row>
    <row r="13" spans="1:29" ht="17.149999999999999" customHeight="1">
      <c r="A13" s="11"/>
      <c r="B13" s="12"/>
      <c r="C13" s="12"/>
      <c r="D13" s="12"/>
      <c r="E13" s="12"/>
      <c r="F13" s="11"/>
      <c r="G13" s="11"/>
      <c r="H13" s="11"/>
      <c r="I13" s="11"/>
      <c r="J13" s="12"/>
      <c r="K13" s="11"/>
      <c r="L13" s="12"/>
      <c r="M13" s="11"/>
      <c r="N13" s="11"/>
      <c r="O13" s="574" t="s">
        <v>91</v>
      </c>
      <c r="P13" s="574"/>
      <c r="Q13" s="574"/>
      <c r="R13" s="578" t="str">
        <f>IF(はじめに!C6="","",はじめに!C6)</f>
        <v/>
      </c>
      <c r="S13" s="578"/>
      <c r="T13" s="578"/>
      <c r="U13" s="578"/>
      <c r="V13" s="578"/>
      <c r="W13" s="578"/>
      <c r="X13" s="578"/>
      <c r="Y13" s="578"/>
      <c r="Z13" s="578"/>
      <c r="AA13" s="578"/>
    </row>
    <row r="14" spans="1:29">
      <c r="A14" s="11"/>
      <c r="B14" s="12"/>
      <c r="C14" s="12"/>
      <c r="D14" s="12"/>
      <c r="E14" s="12"/>
      <c r="F14" s="12"/>
      <c r="G14" s="11"/>
      <c r="H14" s="12"/>
      <c r="I14" s="14"/>
      <c r="J14" s="12"/>
      <c r="K14" s="11"/>
      <c r="L14" s="11"/>
      <c r="M14" s="11"/>
      <c r="N14" s="11"/>
      <c r="O14" s="11"/>
      <c r="P14" s="11"/>
      <c r="Q14" s="11"/>
      <c r="R14" s="11"/>
      <c r="S14" s="11"/>
      <c r="T14" s="11"/>
      <c r="U14" s="11"/>
      <c r="V14" s="11"/>
      <c r="W14" s="11"/>
      <c r="X14" s="11"/>
      <c r="Y14" s="11"/>
      <c r="Z14" s="11"/>
      <c r="AA14" s="11"/>
    </row>
    <row r="15" spans="1:29">
      <c r="A15" s="11"/>
      <c r="B15" s="15"/>
      <c r="C15" s="15"/>
      <c r="D15" s="15"/>
      <c r="E15" s="15"/>
      <c r="F15" s="15"/>
      <c r="G15" s="15"/>
      <c r="H15" s="15"/>
      <c r="I15" s="15"/>
      <c r="J15" s="15"/>
      <c r="K15" s="11"/>
      <c r="L15" s="11"/>
      <c r="M15" s="11"/>
      <c r="N15" s="11"/>
      <c r="O15" s="11"/>
      <c r="P15" s="11"/>
      <c r="Q15" s="11"/>
      <c r="R15" s="11"/>
      <c r="S15" s="11"/>
      <c r="T15" s="11"/>
      <c r="U15" s="11"/>
      <c r="V15" s="11"/>
      <c r="W15" s="11"/>
      <c r="X15" s="11"/>
      <c r="Y15" s="11"/>
      <c r="Z15" s="11"/>
      <c r="AA15" s="11"/>
    </row>
    <row r="16" spans="1:29">
      <c r="A16" s="577" t="s">
        <v>92</v>
      </c>
      <c r="B16" s="577"/>
      <c r="C16" s="577"/>
      <c r="D16" s="12" t="s">
        <v>93</v>
      </c>
      <c r="E16" s="12"/>
      <c r="F16" s="12"/>
      <c r="G16" s="12"/>
      <c r="H16" s="12"/>
      <c r="I16" s="12"/>
      <c r="J16" s="12"/>
      <c r="K16" s="12"/>
      <c r="L16" s="12"/>
      <c r="M16" s="12"/>
      <c r="N16" s="12"/>
      <c r="O16" s="12"/>
      <c r="P16" s="12"/>
      <c r="Q16" s="12"/>
      <c r="R16" s="12"/>
      <c r="S16" s="12"/>
      <c r="T16" s="12"/>
      <c r="U16" s="12"/>
      <c r="V16" s="12"/>
      <c r="W16" s="12"/>
      <c r="X16" s="12"/>
      <c r="Y16" s="12"/>
      <c r="Z16" s="12"/>
      <c r="AA16" s="12"/>
    </row>
    <row r="17" spans="1:27">
      <c r="A17" s="11"/>
      <c r="B17" s="58" t="s">
        <v>94</v>
      </c>
      <c r="C17" s="15"/>
      <c r="D17" s="15"/>
      <c r="E17" s="15"/>
      <c r="F17" s="15"/>
      <c r="G17" s="15"/>
      <c r="H17" s="15"/>
      <c r="I17" s="15"/>
      <c r="J17" s="15"/>
      <c r="K17" s="15"/>
      <c r="L17" s="15"/>
      <c r="M17" s="15"/>
      <c r="N17" s="15"/>
      <c r="O17" s="15"/>
      <c r="P17" s="15"/>
      <c r="Q17" s="15"/>
      <c r="R17" s="15"/>
      <c r="S17" s="15"/>
      <c r="T17" s="15"/>
      <c r="U17" s="15"/>
      <c r="V17" s="15"/>
      <c r="W17" s="15"/>
      <c r="X17" s="15"/>
      <c r="Y17" s="15"/>
      <c r="Z17" s="11"/>
      <c r="AA17" s="11"/>
    </row>
    <row r="18" spans="1:27">
      <c r="A18" s="11"/>
      <c r="B18" s="58"/>
      <c r="C18" s="15"/>
      <c r="D18" s="15"/>
      <c r="E18" s="15"/>
      <c r="F18" s="15"/>
      <c r="G18" s="15"/>
      <c r="H18" s="15"/>
      <c r="I18" s="15"/>
      <c r="J18" s="15"/>
      <c r="K18" s="15"/>
      <c r="L18" s="15"/>
      <c r="M18" s="15"/>
      <c r="N18" s="15"/>
      <c r="O18" s="15"/>
      <c r="P18" s="15"/>
      <c r="Q18" s="15"/>
      <c r="R18" s="15"/>
      <c r="S18" s="15"/>
      <c r="T18" s="15"/>
      <c r="U18" s="15"/>
      <c r="V18" s="15"/>
      <c r="W18" s="15"/>
      <c r="X18" s="15"/>
      <c r="Y18" s="15"/>
      <c r="Z18" s="11"/>
      <c r="AA18" s="11"/>
    </row>
    <row r="19" spans="1:27" ht="13" customHeight="1">
      <c r="A19" s="11"/>
      <c r="B19" s="580" t="str">
        <f>はじめに!I25&amp;"で交付決定を受けた標記補助事業に係る事業実績について、事業が完了したので次のとおり関係書類を添えて報告します。"</f>
        <v>令和８年２月１０日付け群馬県指令感疾第30478－17号で交付決定を受けた標記補助事業に係る事業実績について、事業が完了したので次のとおり関係書類を添えて報告します。</v>
      </c>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11"/>
    </row>
    <row r="20" spans="1:27">
      <c r="A20" s="11"/>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11"/>
    </row>
    <row r="21" spans="1:27" s="8" customFormat="1">
      <c r="A21" s="16"/>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18"/>
    </row>
    <row r="22" spans="1:27" s="8" customFormat="1">
      <c r="A22" s="16"/>
      <c r="B22" s="16"/>
      <c r="C22" s="17"/>
      <c r="D22" s="17"/>
      <c r="E22" s="17"/>
      <c r="F22" s="17"/>
      <c r="G22" s="17"/>
      <c r="H22" s="17"/>
      <c r="I22" s="17"/>
      <c r="J22" s="17"/>
      <c r="K22" s="17"/>
      <c r="L22" s="17"/>
      <c r="M22" s="16"/>
      <c r="N22" s="16"/>
      <c r="O22" s="16"/>
      <c r="P22" s="16"/>
      <c r="Q22" s="18"/>
      <c r="R22" s="18"/>
      <c r="S22" s="18"/>
      <c r="T22" s="18"/>
      <c r="U22" s="18"/>
      <c r="V22" s="18"/>
      <c r="W22" s="18"/>
      <c r="X22" s="18"/>
      <c r="Y22" s="18"/>
      <c r="Z22" s="18"/>
      <c r="AA22" s="18"/>
    </row>
    <row r="23" spans="1:27" s="8" customFormat="1">
      <c r="A23" s="16"/>
      <c r="B23" s="576" t="s">
        <v>95</v>
      </c>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18"/>
    </row>
    <row r="24" spans="1:27">
      <c r="A24" s="11"/>
      <c r="B24" s="12"/>
      <c r="C24" s="12"/>
      <c r="D24" s="12"/>
      <c r="E24" s="12"/>
      <c r="F24" s="12"/>
      <c r="G24" s="12"/>
      <c r="H24" s="12"/>
      <c r="I24" s="12"/>
      <c r="J24" s="12"/>
      <c r="K24" s="11"/>
      <c r="L24" s="11"/>
      <c r="M24" s="11"/>
      <c r="N24" s="11"/>
      <c r="O24" s="11"/>
      <c r="P24" s="11"/>
      <c r="Q24" s="11"/>
      <c r="R24" s="11"/>
      <c r="S24" s="11"/>
      <c r="T24" s="11"/>
      <c r="U24" s="11"/>
      <c r="V24" s="11"/>
      <c r="W24" s="11"/>
      <c r="X24" s="11"/>
      <c r="Y24" s="11"/>
      <c r="Z24" s="11"/>
      <c r="AA24" s="11"/>
    </row>
    <row r="25" spans="1:27" ht="14">
      <c r="A25" s="11"/>
      <c r="B25" s="12"/>
      <c r="C25" s="12" t="s">
        <v>96</v>
      </c>
      <c r="D25" s="12"/>
      <c r="E25" s="12"/>
      <c r="F25" s="12"/>
      <c r="G25" s="12"/>
      <c r="H25" s="12"/>
      <c r="I25" s="12"/>
      <c r="J25" s="12"/>
      <c r="K25" s="11"/>
      <c r="L25" s="11"/>
      <c r="M25" s="11"/>
      <c r="N25" s="11"/>
      <c r="O25" s="11" t="s">
        <v>97</v>
      </c>
      <c r="P25" s="575">
        <f>IF('別紙４－３'!J24="","",'別紙４－３'!J24)</f>
        <v>0</v>
      </c>
      <c r="Q25" s="575"/>
      <c r="R25" s="575"/>
      <c r="S25" s="575"/>
      <c r="T25" s="575"/>
      <c r="U25" s="11" t="s">
        <v>98</v>
      </c>
      <c r="V25" s="11" t="str">
        <f>IF(AND(はじめに!G31&gt;0,はじめに!G40&gt;0),"（施設整備、設備整備）",IF(はじめに!G31&gt;0,"（施設整備）",IF(はじめに!G40&gt;0,"（設備整備）","")))</f>
        <v/>
      </c>
      <c r="W25" s="11"/>
      <c r="X25" s="11"/>
      <c r="Y25" s="11"/>
      <c r="Z25" s="11"/>
      <c r="AA25" s="11"/>
    </row>
    <row r="26" spans="1:27">
      <c r="A26" s="11"/>
      <c r="B26" s="12"/>
      <c r="C26" s="12"/>
      <c r="D26" s="12"/>
      <c r="E26" s="12"/>
      <c r="F26" s="12"/>
      <c r="G26" s="12"/>
      <c r="H26" s="12"/>
      <c r="I26" s="12"/>
      <c r="J26" s="12"/>
      <c r="K26" s="11"/>
      <c r="L26" s="11"/>
      <c r="M26" s="11"/>
      <c r="N26" s="11"/>
      <c r="O26" s="11"/>
      <c r="P26" s="19"/>
      <c r="Q26" s="19"/>
      <c r="R26" s="19"/>
      <c r="S26" s="19"/>
      <c r="T26" s="19"/>
      <c r="U26" s="11"/>
      <c r="V26" s="11"/>
      <c r="W26" s="11"/>
      <c r="X26" s="11"/>
      <c r="Y26" s="11"/>
      <c r="Z26" s="11"/>
      <c r="AA26" s="11"/>
    </row>
    <row r="27" spans="1:27" ht="27" customHeight="1">
      <c r="A27" s="11"/>
      <c r="B27" s="12"/>
      <c r="C27" s="534" t="s">
        <v>99</v>
      </c>
      <c r="D27" s="65"/>
      <c r="E27" s="65"/>
      <c r="F27" s="65"/>
      <c r="G27" s="65"/>
      <c r="H27" s="65"/>
      <c r="I27" s="65"/>
      <c r="J27" s="65"/>
      <c r="L27" s="11"/>
      <c r="M27" s="11"/>
      <c r="N27" s="579" t="str">
        <f>IF(はじめに!C9="","",はじめに!C9)</f>
        <v/>
      </c>
      <c r="O27" s="579"/>
      <c r="P27" s="579"/>
      <c r="Q27" s="579"/>
      <c r="R27" s="579"/>
      <c r="S27" s="579"/>
      <c r="T27" s="579"/>
      <c r="U27" s="579"/>
      <c r="V27" s="579"/>
      <c r="W27" s="579"/>
      <c r="X27" s="579"/>
      <c r="Y27" s="579"/>
      <c r="Z27" s="11"/>
      <c r="AA27" s="11"/>
    </row>
    <row r="28" spans="1:27">
      <c r="A28" s="11"/>
      <c r="B28" s="12"/>
      <c r="C28" s="64"/>
      <c r="D28" s="65"/>
      <c r="E28" s="65"/>
      <c r="F28" s="65"/>
      <c r="G28" s="65"/>
      <c r="H28" s="65"/>
      <c r="I28" s="65"/>
      <c r="J28" s="65"/>
      <c r="L28" s="11"/>
      <c r="M28" s="11"/>
      <c r="N28" s="66"/>
      <c r="O28" s="66"/>
      <c r="P28" s="66"/>
      <c r="Q28" s="66"/>
      <c r="R28" s="66"/>
      <c r="S28" s="66"/>
      <c r="T28" s="66"/>
      <c r="U28" s="66"/>
      <c r="V28" s="66"/>
      <c r="W28" s="66"/>
      <c r="X28" s="66"/>
      <c r="Y28" s="66"/>
      <c r="Z28" s="11"/>
      <c r="AA28" s="11"/>
    </row>
    <row r="29" spans="1:27" ht="16" customHeight="1">
      <c r="A29" s="11"/>
      <c r="B29" s="12"/>
      <c r="C29" s="12" t="s">
        <v>100</v>
      </c>
      <c r="D29" s="12"/>
      <c r="E29" s="12"/>
      <c r="F29" s="12"/>
      <c r="G29" s="12"/>
      <c r="H29" s="12"/>
      <c r="I29" s="12"/>
      <c r="J29" s="12"/>
      <c r="K29" s="11"/>
      <c r="L29" s="11"/>
      <c r="M29" s="11"/>
      <c r="N29" s="11"/>
      <c r="O29" s="11"/>
      <c r="P29" s="11"/>
      <c r="Q29" s="11"/>
      <c r="R29" s="11"/>
      <c r="S29" s="11"/>
      <c r="T29" s="11"/>
      <c r="U29" s="11"/>
      <c r="V29" s="11"/>
      <c r="W29" s="11"/>
      <c r="X29" s="11"/>
      <c r="Y29" s="11"/>
      <c r="Z29" s="11"/>
      <c r="AA29" s="11"/>
    </row>
    <row r="30" spans="1:27" ht="16" customHeight="1">
      <c r="A30" s="11"/>
      <c r="B30" s="12"/>
      <c r="C30" s="12" t="s">
        <v>101</v>
      </c>
      <c r="D30" s="12"/>
      <c r="E30" s="12"/>
      <c r="F30" s="12"/>
      <c r="G30" s="12"/>
      <c r="H30" s="12"/>
      <c r="I30" s="12"/>
      <c r="J30" s="12"/>
      <c r="K30" s="11"/>
      <c r="L30" s="11"/>
      <c r="M30" s="11"/>
      <c r="N30" s="11"/>
      <c r="O30" s="11"/>
      <c r="P30" s="11"/>
      <c r="Q30" s="11"/>
      <c r="R30" s="11"/>
      <c r="S30" s="11"/>
      <c r="T30" s="11"/>
      <c r="U30" s="11"/>
      <c r="V30" s="11"/>
      <c r="W30" s="11"/>
      <c r="X30" s="11"/>
      <c r="Y30" s="11"/>
      <c r="Z30" s="11"/>
      <c r="AA30" s="11"/>
    </row>
    <row r="31" spans="1:27" ht="16" customHeight="1">
      <c r="A31" s="11"/>
      <c r="B31" s="12"/>
      <c r="C31" s="12" t="s">
        <v>102</v>
      </c>
      <c r="D31" s="12"/>
      <c r="E31" s="12"/>
      <c r="F31" s="12"/>
      <c r="G31" s="12"/>
      <c r="H31" s="12"/>
      <c r="I31" s="12"/>
      <c r="J31" s="12"/>
      <c r="K31" s="11"/>
      <c r="L31" s="11"/>
      <c r="M31" s="11"/>
      <c r="N31" s="11"/>
      <c r="O31" s="11"/>
      <c r="P31" s="11"/>
      <c r="Q31" s="11"/>
      <c r="R31" s="11"/>
      <c r="S31" s="11"/>
      <c r="T31" s="11"/>
      <c r="U31" s="11"/>
      <c r="V31" s="11"/>
      <c r="W31" s="11"/>
      <c r="X31" s="11"/>
      <c r="Y31" s="11"/>
      <c r="Z31" s="11"/>
      <c r="AA31" s="11"/>
    </row>
    <row r="32" spans="1:27" ht="16" customHeight="1">
      <c r="A32" s="11"/>
      <c r="B32" s="12"/>
      <c r="C32" s="12" t="s">
        <v>103</v>
      </c>
      <c r="D32" s="12"/>
      <c r="E32" s="12"/>
      <c r="F32" s="12"/>
      <c r="G32" s="12"/>
      <c r="H32" s="12"/>
      <c r="I32" s="12"/>
      <c r="J32" s="12"/>
      <c r="K32" s="11"/>
      <c r="L32" s="11"/>
      <c r="M32" s="11"/>
      <c r="N32" s="11"/>
      <c r="O32" s="11"/>
      <c r="P32" s="11"/>
      <c r="Q32" s="11"/>
      <c r="R32" s="11"/>
      <c r="S32" s="11"/>
      <c r="T32" s="11"/>
      <c r="U32" s="11"/>
      <c r="V32" s="11"/>
      <c r="W32" s="11"/>
      <c r="X32" s="11"/>
      <c r="Y32" s="11"/>
      <c r="Z32" s="11"/>
      <c r="AA32" s="11"/>
    </row>
    <row r="33" spans="1:27" ht="16" customHeight="1">
      <c r="A33" s="11"/>
      <c r="B33" s="12"/>
      <c r="C33" s="12" t="s">
        <v>104</v>
      </c>
      <c r="D33" s="12"/>
      <c r="E33" s="12"/>
      <c r="F33" s="12"/>
      <c r="G33" s="12"/>
      <c r="H33" s="12"/>
      <c r="I33" s="12"/>
      <c r="J33" s="12"/>
      <c r="K33" s="11"/>
      <c r="L33" s="11"/>
      <c r="M33" s="11"/>
      <c r="N33" s="11"/>
      <c r="O33" s="11"/>
      <c r="P33" s="11"/>
      <c r="Q33" s="11"/>
      <c r="R33" s="11"/>
      <c r="S33" s="11"/>
      <c r="T33" s="11"/>
      <c r="U33" s="11"/>
      <c r="V33" s="11"/>
      <c r="W33" s="11"/>
      <c r="X33" s="11"/>
      <c r="Y33" s="11"/>
      <c r="Z33" s="11"/>
      <c r="AA33" s="11"/>
    </row>
    <row r="34" spans="1:27">
      <c r="A34" s="11"/>
      <c r="B34" s="12"/>
      <c r="C34" s="12"/>
      <c r="D34" s="12"/>
      <c r="E34" s="118" t="s">
        <v>105</v>
      </c>
      <c r="F34" s="12"/>
      <c r="G34" s="12"/>
      <c r="H34" s="12"/>
      <c r="I34" s="12"/>
      <c r="J34" s="12"/>
      <c r="K34" s="11"/>
      <c r="L34" s="11"/>
      <c r="M34" s="11"/>
      <c r="N34" s="11"/>
      <c r="O34" s="11"/>
      <c r="P34" s="11"/>
      <c r="Q34" s="11"/>
      <c r="R34" s="11"/>
      <c r="S34" s="11"/>
      <c r="T34" s="11"/>
      <c r="U34" s="11"/>
      <c r="V34" s="11"/>
      <c r="W34" s="11"/>
      <c r="X34" s="11"/>
      <c r="Y34" s="11"/>
      <c r="Z34" s="11"/>
      <c r="AA34" s="11"/>
    </row>
    <row r="35" spans="1:27">
      <c r="A35" s="11"/>
      <c r="B35" s="12"/>
      <c r="C35" s="12"/>
      <c r="D35" s="12"/>
      <c r="F35" s="523" t="s">
        <v>75</v>
      </c>
      <c r="G35" s="508"/>
      <c r="H35" s="12"/>
      <c r="I35" s="12"/>
      <c r="J35" s="12"/>
      <c r="K35" s="11"/>
      <c r="L35" s="11"/>
      <c r="M35" s="11"/>
      <c r="N35" s="11"/>
      <c r="O35" s="11"/>
      <c r="P35" s="11"/>
      <c r="Q35" s="11"/>
      <c r="R35" s="11"/>
      <c r="S35" s="11"/>
      <c r="T35" s="11"/>
      <c r="U35" s="11"/>
      <c r="V35" s="11"/>
      <c r="W35" s="11"/>
      <c r="X35" s="11"/>
      <c r="Y35" s="11"/>
      <c r="Z35" s="11"/>
      <c r="AA35" s="11"/>
    </row>
    <row r="36" spans="1:27">
      <c r="A36" s="11"/>
      <c r="B36" s="12"/>
      <c r="C36" s="12"/>
      <c r="D36" s="12"/>
      <c r="F36" s="523" t="s">
        <v>76</v>
      </c>
      <c r="G36" s="508"/>
      <c r="H36" s="12"/>
      <c r="I36" s="12"/>
      <c r="J36" s="12"/>
      <c r="K36" s="11"/>
      <c r="L36" s="11"/>
      <c r="M36" s="11"/>
      <c r="N36" s="11"/>
      <c r="O36" s="11"/>
      <c r="P36" s="11"/>
      <c r="Q36" s="11"/>
      <c r="R36" s="11"/>
      <c r="S36" s="11"/>
      <c r="T36" s="11"/>
      <c r="U36" s="11"/>
      <c r="V36" s="11"/>
      <c r="W36" s="11"/>
      <c r="X36" s="11"/>
      <c r="Y36" s="11"/>
      <c r="Z36" s="11"/>
      <c r="AA36" s="11"/>
    </row>
    <row r="37" spans="1:27">
      <c r="A37" s="11"/>
      <c r="B37" s="12"/>
      <c r="C37" s="12"/>
      <c r="D37" s="12"/>
      <c r="F37" s="523" t="s">
        <v>77</v>
      </c>
      <c r="G37" s="508"/>
      <c r="H37" s="12"/>
      <c r="I37" s="12"/>
      <c r="J37" s="12"/>
      <c r="K37" s="11"/>
      <c r="L37" s="11"/>
      <c r="M37" s="11"/>
      <c r="N37" s="11"/>
      <c r="O37" s="11"/>
      <c r="P37" s="11"/>
      <c r="Q37" s="11"/>
      <c r="R37" s="11"/>
      <c r="S37" s="11"/>
      <c r="T37" s="11"/>
      <c r="U37" s="11"/>
      <c r="V37" s="11"/>
      <c r="W37" s="11"/>
      <c r="X37" s="11"/>
      <c r="Y37" s="11"/>
      <c r="Z37" s="11"/>
      <c r="AA37" s="11"/>
    </row>
    <row r="38" spans="1:27">
      <c r="A38" s="11"/>
      <c r="B38" s="12"/>
      <c r="C38" s="12"/>
      <c r="D38" s="12"/>
      <c r="F38" s="523" t="s">
        <v>78</v>
      </c>
      <c r="G38" s="508"/>
      <c r="H38" s="12"/>
      <c r="I38" s="12"/>
      <c r="J38" s="12"/>
      <c r="K38" s="11"/>
      <c r="L38" s="11"/>
      <c r="M38" s="11"/>
      <c r="N38" s="11"/>
      <c r="O38" s="11"/>
      <c r="P38" s="11"/>
      <c r="Q38" s="11"/>
      <c r="R38" s="11"/>
      <c r="S38" s="11"/>
      <c r="T38" s="11"/>
      <c r="U38" s="11"/>
      <c r="V38" s="11"/>
      <c r="W38" s="11"/>
      <c r="X38" s="11"/>
      <c r="Y38" s="11"/>
      <c r="Z38" s="11"/>
      <c r="AA38" s="11"/>
    </row>
    <row r="39" spans="1:27">
      <c r="A39" s="11"/>
      <c r="B39" s="12"/>
      <c r="C39" s="12"/>
      <c r="D39" s="12"/>
      <c r="E39" s="118" t="s">
        <v>106</v>
      </c>
      <c r="F39" s="508"/>
      <c r="G39" s="508"/>
      <c r="H39" s="12"/>
      <c r="I39" s="12"/>
      <c r="J39" s="12"/>
      <c r="K39" s="11"/>
      <c r="L39" s="11"/>
      <c r="M39" s="11"/>
      <c r="N39" s="11"/>
      <c r="O39" s="11"/>
      <c r="P39" s="11"/>
      <c r="Q39" s="11"/>
      <c r="R39" s="11"/>
      <c r="S39" s="11"/>
      <c r="T39" s="11"/>
      <c r="U39" s="11"/>
      <c r="V39" s="11"/>
      <c r="W39" s="11"/>
      <c r="X39" s="11"/>
      <c r="Y39" s="11"/>
      <c r="Z39" s="11"/>
      <c r="AA39" s="11"/>
    </row>
    <row r="40" spans="1:27">
      <c r="A40" s="11"/>
      <c r="B40" s="12"/>
      <c r="C40" s="12"/>
      <c r="D40" s="12"/>
      <c r="F40" s="523" t="s">
        <v>75</v>
      </c>
      <c r="G40" s="508"/>
      <c r="H40" s="12"/>
      <c r="I40" s="12"/>
      <c r="J40" s="12"/>
      <c r="K40" s="11"/>
      <c r="L40" s="11"/>
      <c r="M40" s="11"/>
      <c r="N40" s="11"/>
      <c r="O40" s="11"/>
      <c r="P40" s="11"/>
      <c r="Q40" s="11"/>
      <c r="R40" s="11"/>
      <c r="S40" s="11"/>
      <c r="T40" s="11"/>
      <c r="U40" s="11"/>
      <c r="V40" s="11"/>
      <c r="W40" s="11"/>
      <c r="X40" s="11"/>
      <c r="Y40" s="11"/>
      <c r="Z40" s="11"/>
      <c r="AA40" s="11"/>
    </row>
    <row r="41" spans="1:27">
      <c r="A41" s="11"/>
      <c r="B41" s="12"/>
      <c r="C41" s="12"/>
      <c r="D41" s="12"/>
      <c r="F41" s="523" t="s">
        <v>80</v>
      </c>
      <c r="G41" s="508"/>
      <c r="H41" s="12"/>
      <c r="I41" s="12"/>
      <c r="J41" s="12"/>
      <c r="K41" s="11"/>
      <c r="L41" s="11"/>
      <c r="M41" s="11"/>
      <c r="N41" s="11"/>
      <c r="O41" s="11"/>
      <c r="P41" s="11"/>
      <c r="Q41" s="11"/>
      <c r="R41" s="11"/>
      <c r="S41" s="11"/>
      <c r="T41" s="11"/>
      <c r="U41" s="11"/>
      <c r="V41" s="11"/>
      <c r="W41" s="11"/>
      <c r="X41" s="11"/>
      <c r="Y41" s="11"/>
      <c r="Z41" s="11"/>
      <c r="AA41" s="11"/>
    </row>
    <row r="42" spans="1:27">
      <c r="A42" s="11"/>
      <c r="B42" s="12"/>
      <c r="C42" s="12"/>
      <c r="D42" s="12"/>
      <c r="F42" s="523" t="s">
        <v>81</v>
      </c>
      <c r="G42" s="508"/>
      <c r="H42" s="12"/>
      <c r="I42" s="12"/>
      <c r="J42" s="12"/>
      <c r="K42" s="11"/>
      <c r="L42" s="11"/>
      <c r="M42" s="11"/>
      <c r="N42" s="11"/>
      <c r="O42" s="11"/>
      <c r="P42" s="11"/>
      <c r="Q42" s="11"/>
      <c r="R42" s="11"/>
      <c r="S42" s="11"/>
      <c r="T42" s="11"/>
      <c r="U42" s="11"/>
      <c r="V42" s="11"/>
      <c r="W42" s="11"/>
      <c r="X42" s="11"/>
      <c r="Y42" s="11"/>
      <c r="Z42" s="11"/>
      <c r="AA42" s="11"/>
    </row>
    <row r="43" spans="1:27">
      <c r="A43" s="11"/>
      <c r="B43" s="12"/>
      <c r="C43" s="12"/>
      <c r="D43" s="12"/>
      <c r="E43" s="12"/>
      <c r="F43" s="12"/>
      <c r="G43" s="12"/>
      <c r="H43" s="12"/>
      <c r="I43" s="12"/>
      <c r="J43" s="12"/>
      <c r="K43" s="11"/>
      <c r="L43" s="11"/>
      <c r="M43" s="11"/>
      <c r="N43" s="11"/>
      <c r="O43" s="11"/>
      <c r="P43" s="11"/>
      <c r="Q43" s="11"/>
      <c r="R43" s="11"/>
      <c r="S43" s="11"/>
      <c r="T43" s="11"/>
      <c r="U43" s="11"/>
      <c r="V43" s="11"/>
      <c r="W43" s="11"/>
      <c r="X43" s="11"/>
      <c r="Y43" s="11"/>
      <c r="Z43" s="11"/>
      <c r="AA43" s="11"/>
    </row>
    <row r="44" spans="1:27">
      <c r="A44" s="11"/>
      <c r="B44" s="11"/>
      <c r="C44" s="11" t="s">
        <v>107</v>
      </c>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customHeight="1">
      <c r="A45" s="11"/>
      <c r="B45" s="11"/>
      <c r="C45" s="11"/>
      <c r="D45" s="11" t="s">
        <v>13</v>
      </c>
      <c r="E45" s="11"/>
      <c r="F45" s="11"/>
      <c r="G45" s="11"/>
      <c r="H45" s="11"/>
      <c r="I45" s="11"/>
      <c r="J45" s="11"/>
      <c r="K45" s="568" t="str">
        <f>IF(はじめに!C17="","",はじめに!C17)</f>
        <v/>
      </c>
      <c r="L45" s="568"/>
      <c r="M45" s="568"/>
      <c r="N45" s="568"/>
      <c r="O45" s="568"/>
      <c r="P45" s="568"/>
      <c r="Q45" s="568"/>
      <c r="R45" s="568"/>
      <c r="S45" s="568"/>
      <c r="T45" s="568"/>
      <c r="U45" s="568"/>
      <c r="V45" s="568"/>
      <c r="W45" s="568"/>
      <c r="X45" s="568"/>
      <c r="Y45" s="568"/>
      <c r="Z45" s="568"/>
      <c r="AA45" s="11"/>
    </row>
    <row r="46" spans="1:27" ht="16.5" customHeight="1">
      <c r="A46" s="11"/>
      <c r="B46" s="11"/>
      <c r="C46" s="11"/>
      <c r="D46" s="11" t="s">
        <v>14</v>
      </c>
      <c r="E46" s="11"/>
      <c r="F46" s="11"/>
      <c r="G46" s="11"/>
      <c r="H46" s="11"/>
      <c r="I46" s="11"/>
      <c r="J46" s="11"/>
      <c r="K46" s="568" t="str">
        <f>IF(はじめに!C18="","",はじめに!C18)</f>
        <v/>
      </c>
      <c r="L46" s="568"/>
      <c r="M46" s="568"/>
      <c r="N46" s="568"/>
      <c r="O46" s="568"/>
      <c r="P46" s="568"/>
      <c r="Q46" s="568"/>
      <c r="R46" s="568"/>
      <c r="S46" s="568"/>
      <c r="T46" s="568"/>
      <c r="U46" s="568"/>
      <c r="V46" s="568"/>
      <c r="W46" s="568"/>
      <c r="X46" s="568"/>
      <c r="Y46" s="568"/>
      <c r="Z46" s="568"/>
      <c r="AA46" s="11"/>
    </row>
    <row r="47" spans="1:27" ht="16.5" customHeight="1">
      <c r="A47" s="11"/>
      <c r="B47" s="11"/>
      <c r="C47" s="11"/>
      <c r="D47" s="11" t="s">
        <v>15</v>
      </c>
      <c r="E47" s="11"/>
      <c r="F47" s="11"/>
      <c r="G47" s="11"/>
      <c r="H47" s="11"/>
      <c r="I47" s="11"/>
      <c r="J47" s="11"/>
      <c r="K47" s="581" t="str">
        <f>IF(はじめに!C19="","",はじめに!C19)</f>
        <v/>
      </c>
      <c r="L47" s="581"/>
      <c r="M47" s="581"/>
      <c r="N47" s="581"/>
      <c r="O47" s="581"/>
      <c r="P47" s="581"/>
      <c r="Q47" s="581"/>
      <c r="R47" s="581"/>
      <c r="S47" s="581"/>
      <c r="T47" s="581"/>
      <c r="U47" s="581"/>
      <c r="V47" s="581"/>
      <c r="W47" s="581"/>
      <c r="X47" s="581"/>
      <c r="Y47" s="581"/>
      <c r="Z47" s="581"/>
      <c r="AA47" s="11"/>
    </row>
    <row r="48" spans="1:27" ht="16.5" customHeight="1">
      <c r="A48" s="11"/>
      <c r="B48" s="11"/>
      <c r="C48" s="11"/>
      <c r="D48" s="11" t="s">
        <v>108</v>
      </c>
      <c r="E48" s="11"/>
      <c r="F48" s="11"/>
      <c r="G48" s="11"/>
      <c r="H48" s="11"/>
      <c r="I48" s="582" t="s">
        <v>109</v>
      </c>
      <c r="J48" s="582"/>
      <c r="K48" s="585" t="str">
        <f>IF(はじめに!C20="","",はじめに!C20)</f>
        <v/>
      </c>
      <c r="L48" s="585"/>
      <c r="M48" s="585"/>
      <c r="N48" s="585"/>
      <c r="O48" s="585"/>
      <c r="P48" s="585"/>
      <c r="Q48" s="585"/>
      <c r="R48" s="585"/>
      <c r="S48" s="585"/>
      <c r="T48" s="585"/>
      <c r="U48" s="585"/>
      <c r="V48" s="585"/>
      <c r="W48" s="585"/>
      <c r="X48" s="585"/>
      <c r="Y48" s="585"/>
      <c r="Z48" s="585"/>
      <c r="AA48" s="11"/>
    </row>
    <row r="49" spans="1:30" ht="16.5" customHeight="1">
      <c r="A49" s="11"/>
      <c r="B49" s="11"/>
      <c r="C49" s="11"/>
      <c r="D49" s="11"/>
      <c r="E49" s="11"/>
      <c r="F49" s="11"/>
      <c r="G49" s="11"/>
      <c r="H49" s="11"/>
      <c r="I49" s="582" t="s">
        <v>110</v>
      </c>
      <c r="J49" s="582"/>
      <c r="K49" s="583" t="str">
        <f>IF(はじめに!C21="","",はじめに!C21)</f>
        <v/>
      </c>
      <c r="L49" s="584"/>
      <c r="M49" s="584"/>
      <c r="N49" s="584"/>
      <c r="O49" s="584"/>
      <c r="P49" s="584"/>
      <c r="Q49" s="584"/>
      <c r="R49" s="584"/>
      <c r="S49" s="584"/>
      <c r="T49" s="584"/>
      <c r="U49" s="584"/>
      <c r="V49" s="584"/>
      <c r="W49" s="584"/>
      <c r="X49" s="584"/>
      <c r="Y49" s="584"/>
      <c r="Z49" s="584"/>
      <c r="AA49" s="11"/>
    </row>
    <row r="51" spans="1:30" s="5" customFormat="1">
      <c r="C51" s="5" t="s">
        <v>111</v>
      </c>
      <c r="I51" s="533" t="str">
        <f>IF(SUM(AD52:AD57)&gt;0,"・・・「はじめに」シートで、必ず入力してください","")</f>
        <v>・・・「はじめに」シートで、必ず入力してください</v>
      </c>
    </row>
    <row r="52" spans="1:30" s="5" customFormat="1">
      <c r="D52" s="5" t="s">
        <v>60</v>
      </c>
      <c r="K52" s="568" t="str">
        <f>IF(はじめに!C56="","",はじめに!C56)</f>
        <v/>
      </c>
      <c r="L52" s="568"/>
      <c r="M52" s="568"/>
      <c r="N52" s="568"/>
      <c r="O52" s="568"/>
      <c r="P52" s="568"/>
      <c r="Q52" s="568"/>
      <c r="R52" s="568"/>
      <c r="S52" s="568"/>
      <c r="T52" s="568"/>
      <c r="U52" s="568"/>
      <c r="V52" s="568"/>
      <c r="W52" s="568"/>
      <c r="X52" s="568"/>
      <c r="Y52" s="568"/>
      <c r="Z52" s="568"/>
      <c r="AD52" s="5">
        <f>IF(K52="",999,"")</f>
        <v>999</v>
      </c>
    </row>
    <row r="53" spans="1:30" s="5" customFormat="1">
      <c r="D53" s="5" t="s">
        <v>61</v>
      </c>
      <c r="K53" s="568" t="str">
        <f>IF(はじめに!C57="","",はじめに!C57)</f>
        <v/>
      </c>
      <c r="L53" s="568"/>
      <c r="M53" s="568"/>
      <c r="N53" s="568"/>
      <c r="O53" s="568"/>
      <c r="P53" s="568"/>
      <c r="Q53" s="568"/>
      <c r="R53" s="568"/>
      <c r="S53" s="568"/>
      <c r="T53" s="568"/>
      <c r="U53" s="568"/>
      <c r="V53" s="568"/>
      <c r="W53" s="568"/>
      <c r="X53" s="568"/>
      <c r="Y53" s="568"/>
      <c r="Z53" s="568"/>
      <c r="AD53" s="5">
        <f t="shared" ref="AD53:AD57" si="0">IF(K53="",999,"")</f>
        <v>999</v>
      </c>
    </row>
    <row r="54" spans="1:30" s="5" customFormat="1">
      <c r="D54" s="5" t="s">
        <v>62</v>
      </c>
      <c r="K54" s="568" t="str">
        <f>IF(はじめに!C58="","",はじめに!C58)</f>
        <v/>
      </c>
      <c r="L54" s="568"/>
      <c r="M54" s="568"/>
      <c r="N54" s="568"/>
      <c r="O54" s="568"/>
      <c r="P54" s="568"/>
      <c r="Q54" s="568"/>
      <c r="R54" s="568"/>
      <c r="S54" s="568"/>
      <c r="T54" s="568"/>
      <c r="U54" s="568"/>
      <c r="V54" s="568"/>
      <c r="W54" s="568"/>
      <c r="X54" s="568"/>
      <c r="Y54" s="568"/>
      <c r="Z54" s="568"/>
      <c r="AD54" s="5">
        <f t="shared" si="0"/>
        <v>999</v>
      </c>
    </row>
    <row r="55" spans="1:30" s="5" customFormat="1" ht="17.149999999999999" customHeight="1">
      <c r="D55" s="5" t="s">
        <v>63</v>
      </c>
      <c r="K55" s="569" t="str">
        <f>IF(はじめに!C59="","",DBCS(はじめに!C59))</f>
        <v/>
      </c>
      <c r="L55" s="569"/>
      <c r="M55" s="569"/>
      <c r="N55" s="569"/>
      <c r="O55" s="569"/>
      <c r="P55" s="569"/>
      <c r="Q55" s="569"/>
      <c r="R55" s="569"/>
      <c r="S55" s="569"/>
      <c r="T55" s="569"/>
      <c r="U55" s="569"/>
      <c r="V55" s="569"/>
      <c r="W55" s="569"/>
      <c r="X55" s="569"/>
      <c r="Y55" s="569"/>
      <c r="Z55" s="569"/>
      <c r="AD55" s="5">
        <f t="shared" si="0"/>
        <v>999</v>
      </c>
    </row>
    <row r="56" spans="1:30" s="5" customFormat="1">
      <c r="D56" s="5" t="s">
        <v>64</v>
      </c>
      <c r="K56" s="568" t="str">
        <f>IF(はじめに!C60="","",はじめに!C60)</f>
        <v/>
      </c>
      <c r="L56" s="568"/>
      <c r="M56" s="568"/>
      <c r="N56" s="568"/>
      <c r="O56" s="568"/>
      <c r="P56" s="568"/>
      <c r="Q56" s="568"/>
      <c r="R56" s="568"/>
      <c r="S56" s="568"/>
      <c r="T56" s="568"/>
      <c r="U56" s="568"/>
      <c r="V56" s="568"/>
      <c r="W56" s="568"/>
      <c r="X56" s="568"/>
      <c r="Y56" s="568"/>
      <c r="Z56" s="568"/>
      <c r="AD56" s="5">
        <f t="shared" si="0"/>
        <v>999</v>
      </c>
    </row>
    <row r="57" spans="1:30" s="5" customFormat="1">
      <c r="D57" s="5" t="s">
        <v>66</v>
      </c>
      <c r="K57" s="569" t="str">
        <f>IF(はじめに!C61="","",DBCS(はじめに!C61))</f>
        <v/>
      </c>
      <c r="L57" s="569"/>
      <c r="M57" s="569"/>
      <c r="N57" s="569"/>
      <c r="O57" s="569"/>
      <c r="P57" s="569"/>
      <c r="Q57" s="569"/>
      <c r="R57" s="569"/>
      <c r="S57" s="569"/>
      <c r="T57" s="569"/>
      <c r="U57" s="569"/>
      <c r="V57" s="569"/>
      <c r="W57" s="569"/>
      <c r="X57" s="569"/>
      <c r="Y57" s="569"/>
      <c r="Z57" s="569"/>
      <c r="AD57" s="5">
        <f t="shared" si="0"/>
        <v>999</v>
      </c>
    </row>
    <row r="58" spans="1:30" ht="6.75" customHeight="1"/>
  </sheetData>
  <sheetProtection algorithmName="SHA-512" hashValue="Qa1Vixo+nlXmTFM/Sa/xY6zmwHL7sled3EAP/5bCdXMBaIIGF5IFDXwr6VEfY80SpCG/lVyC198UQpJuQRn8ig==" saltValue="g1QfC7ghoVws89hO7qD1Ag==" spinCount="100000" sheet="1" objects="1" scenarios="1"/>
  <mergeCells count="26">
    <mergeCell ref="K46:Z46"/>
    <mergeCell ref="K47:Z47"/>
    <mergeCell ref="I48:J48"/>
    <mergeCell ref="I49:J49"/>
    <mergeCell ref="K49:Z49"/>
    <mergeCell ref="K48:Z48"/>
    <mergeCell ref="K45:Z45"/>
    <mergeCell ref="S4:Z4"/>
    <mergeCell ref="L11:N11"/>
    <mergeCell ref="O11:Q11"/>
    <mergeCell ref="R11:AA11"/>
    <mergeCell ref="O12:Q12"/>
    <mergeCell ref="R12:AA12"/>
    <mergeCell ref="O13:Q13"/>
    <mergeCell ref="P25:T25"/>
    <mergeCell ref="B23:Z23"/>
    <mergeCell ref="A16:C16"/>
    <mergeCell ref="R13:AA13"/>
    <mergeCell ref="N27:Y27"/>
    <mergeCell ref="B19:Z21"/>
    <mergeCell ref="K52:Z52"/>
    <mergeCell ref="K54:Z54"/>
    <mergeCell ref="K55:Z55"/>
    <mergeCell ref="K56:Z56"/>
    <mergeCell ref="K57:Z57"/>
    <mergeCell ref="K53:Z53"/>
  </mergeCells>
  <phoneticPr fontId="23"/>
  <hyperlinks>
    <hyperlink ref="K49" r:id="rId1" display="byouinnchousei@pref.gunma.lg.jp" xr:uid="{9D4F6E65-5FA2-43AF-8185-57E131AFCBC3}"/>
  </hyperlinks>
  <printOptions horizontalCentered="1"/>
  <pageMargins left="0.70866141732283472" right="0.70866141732283472" top="0.74803149606299213" bottom="0.74803149606299213" header="0.31496062992125984" footer="0.31496062992125984"/>
  <pageSetup paperSize="9" scale="92"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5598-B29B-4BCE-9167-E0ABA99D6886}">
  <sheetPr codeName="Sheet3">
    <tabColor theme="9" tint="0.39997558519241921"/>
    <pageSetUpPr fitToPage="1"/>
  </sheetPr>
  <dimension ref="A1:O57"/>
  <sheetViews>
    <sheetView view="pageBreakPreview" topLeftCell="A29" zoomScale="86" zoomScaleNormal="100" zoomScaleSheetLayoutView="86" workbookViewId="0">
      <selection activeCell="H35" sqref="H35"/>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112</v>
      </c>
    </row>
    <row r="2" spans="1:11" ht="19.5" customHeight="1">
      <c r="A2" s="586" t="s">
        <v>113</v>
      </c>
      <c r="B2" s="586"/>
      <c r="C2" s="586"/>
      <c r="D2" s="586"/>
      <c r="E2" s="586"/>
      <c r="F2" s="586"/>
      <c r="G2" s="586"/>
      <c r="H2" s="586"/>
      <c r="I2" s="586"/>
    </row>
    <row r="3" spans="1:11" ht="7.5" customHeight="1">
      <c r="A3" s="67"/>
    </row>
    <row r="4" spans="1:11" ht="18.75" customHeight="1">
      <c r="A4" s="587" t="s">
        <v>114</v>
      </c>
      <c r="B4" s="587"/>
      <c r="C4" s="587"/>
      <c r="D4" s="588" t="s">
        <v>115</v>
      </c>
      <c r="E4" s="589"/>
      <c r="F4" s="589"/>
      <c r="G4" s="589"/>
      <c r="H4" s="589"/>
      <c r="I4" s="590"/>
    </row>
    <row r="5" spans="1:11" ht="18.75" customHeight="1">
      <c r="A5" s="587" t="s">
        <v>116</v>
      </c>
      <c r="B5" s="587"/>
      <c r="C5" s="587"/>
      <c r="D5" s="591" t="s">
        <v>117</v>
      </c>
      <c r="E5" s="592"/>
      <c r="F5" s="592"/>
      <c r="G5" s="593"/>
      <c r="H5" s="587" t="s">
        <v>3</v>
      </c>
      <c r="I5" s="594"/>
      <c r="J5" s="69"/>
      <c r="K5" s="69"/>
    </row>
    <row r="6" spans="1:11" ht="22.5" customHeight="1">
      <c r="A6" s="598">
        <f>はじめに!C5</f>
        <v>0</v>
      </c>
      <c r="B6" s="599"/>
      <c r="C6" s="600"/>
      <c r="D6" s="598">
        <f>はじめに!C9</f>
        <v>0</v>
      </c>
      <c r="E6" s="599"/>
      <c r="F6" s="599"/>
      <c r="G6" s="600"/>
      <c r="H6" s="601">
        <f>はじめに!C10</f>
        <v>0</v>
      </c>
      <c r="I6" s="601"/>
      <c r="J6" s="70"/>
      <c r="K6" s="69"/>
    </row>
    <row r="7" spans="1:11" ht="14.25" customHeight="1">
      <c r="A7" s="587" t="s">
        <v>118</v>
      </c>
      <c r="B7" s="587"/>
      <c r="C7" s="587"/>
      <c r="D7" s="602" t="s">
        <v>119</v>
      </c>
      <c r="E7" s="603"/>
      <c r="F7" s="603"/>
      <c r="G7" s="603"/>
      <c r="H7" s="603"/>
      <c r="I7" s="604"/>
    </row>
    <row r="8" spans="1:11" ht="13.5" customHeight="1">
      <c r="A8" s="594" t="s">
        <v>120</v>
      </c>
      <c r="B8" s="594"/>
      <c r="C8" s="594"/>
      <c r="D8" s="605" t="s">
        <v>121</v>
      </c>
      <c r="E8" s="605"/>
      <c r="F8" s="605"/>
      <c r="G8" s="605"/>
      <c r="H8" s="605"/>
      <c r="I8" s="606"/>
    </row>
    <row r="9" spans="1:11" ht="13.5" customHeight="1">
      <c r="A9" s="594"/>
      <c r="B9" s="594"/>
      <c r="C9" s="594"/>
      <c r="D9" s="71" t="s">
        <v>122</v>
      </c>
      <c r="E9" s="607"/>
      <c r="F9" s="607"/>
      <c r="G9" s="607"/>
      <c r="H9" s="535" t="s">
        <v>123</v>
      </c>
      <c r="I9" s="72"/>
    </row>
    <row r="10" spans="1:11" ht="13.5" customHeight="1">
      <c r="A10" s="594"/>
      <c r="B10" s="594"/>
      <c r="C10" s="594"/>
      <c r="D10" s="608" t="s">
        <v>124</v>
      </c>
      <c r="E10" s="609"/>
      <c r="F10" s="609"/>
      <c r="G10" s="556" t="s">
        <v>125</v>
      </c>
      <c r="H10" s="73"/>
      <c r="I10" s="72"/>
    </row>
    <row r="11" spans="1:11" ht="14.25" customHeight="1">
      <c r="A11" s="594"/>
      <c r="B11" s="594"/>
      <c r="C11" s="594"/>
      <c r="D11" s="610" t="s">
        <v>126</v>
      </c>
      <c r="E11" s="611"/>
      <c r="F11" s="611"/>
      <c r="G11" s="555" t="s">
        <v>125</v>
      </c>
      <c r="H11" s="74"/>
      <c r="I11" s="75"/>
    </row>
    <row r="12" spans="1:11" ht="13.5" customHeight="1">
      <c r="A12" s="591" t="s">
        <v>127</v>
      </c>
      <c r="B12" s="592"/>
      <c r="C12" s="593"/>
      <c r="D12" s="76" t="s">
        <v>128</v>
      </c>
      <c r="E12" s="612"/>
      <c r="F12" s="613"/>
      <c r="G12" s="77" t="s">
        <v>129</v>
      </c>
      <c r="H12" s="78" t="s">
        <v>130</v>
      </c>
      <c r="I12" s="313" t="s">
        <v>131</v>
      </c>
    </row>
    <row r="13" spans="1:11" ht="13.5" customHeight="1">
      <c r="A13" s="614" t="s">
        <v>132</v>
      </c>
      <c r="B13" s="615"/>
      <c r="C13" s="615"/>
      <c r="D13" s="615"/>
      <c r="E13" s="615"/>
      <c r="F13" s="615"/>
      <c r="G13" s="615"/>
      <c r="H13" s="615"/>
      <c r="I13" s="616"/>
    </row>
    <row r="14" spans="1:11" ht="14.25" customHeight="1">
      <c r="A14" s="79" t="s">
        <v>133</v>
      </c>
      <c r="B14" s="594" t="s">
        <v>134</v>
      </c>
      <c r="C14" s="594"/>
      <c r="D14" s="591"/>
      <c r="E14" s="594" t="s">
        <v>135</v>
      </c>
      <c r="F14" s="594"/>
      <c r="G14" s="79" t="s">
        <v>136</v>
      </c>
      <c r="H14" s="79" t="s">
        <v>137</v>
      </c>
      <c r="I14" s="80" t="s">
        <v>138</v>
      </c>
    </row>
    <row r="15" spans="1:11" ht="13.5" customHeight="1">
      <c r="A15" s="81" t="s">
        <v>139</v>
      </c>
      <c r="B15" s="595" t="s">
        <v>140</v>
      </c>
      <c r="C15" s="595"/>
      <c r="D15" s="595"/>
      <c r="E15" s="596" t="s">
        <v>141</v>
      </c>
      <c r="F15" s="597"/>
      <c r="G15" s="82" t="s">
        <v>142</v>
      </c>
      <c r="H15" s="82" t="s">
        <v>143</v>
      </c>
      <c r="I15" s="72" t="s">
        <v>144</v>
      </c>
    </row>
    <row r="16" spans="1:11" ht="13.5" customHeight="1">
      <c r="A16" s="619" t="s">
        <v>145</v>
      </c>
      <c r="B16" s="595" t="s">
        <v>140</v>
      </c>
      <c r="C16" s="595"/>
      <c r="D16" s="595"/>
      <c r="E16" s="617"/>
      <c r="F16" s="618"/>
      <c r="G16" s="314" t="s">
        <v>146</v>
      </c>
      <c r="H16" s="315" t="s">
        <v>146</v>
      </c>
      <c r="I16" s="72" t="s">
        <v>144</v>
      </c>
    </row>
    <row r="17" spans="1:10" ht="13.5" customHeight="1">
      <c r="A17" s="619"/>
      <c r="B17" s="595" t="s">
        <v>147</v>
      </c>
      <c r="C17" s="595"/>
      <c r="D17" s="595"/>
      <c r="E17" s="620"/>
      <c r="F17" s="621"/>
      <c r="G17" s="83" t="str">
        <f t="shared" ref="G17:G24" si="0">IF(H17="","",H17/E17)</f>
        <v/>
      </c>
      <c r="H17" s="316"/>
      <c r="I17" s="72" t="s">
        <v>144</v>
      </c>
    </row>
    <row r="18" spans="1:10" ht="13.5" customHeight="1">
      <c r="A18" s="619"/>
      <c r="B18" s="622" t="s">
        <v>140</v>
      </c>
      <c r="C18" s="622"/>
      <c r="D18" s="622"/>
      <c r="E18" s="623"/>
      <c r="F18" s="624"/>
      <c r="G18" s="83" t="str">
        <f t="shared" si="0"/>
        <v/>
      </c>
      <c r="H18" s="317"/>
      <c r="I18" s="72" t="s">
        <v>144</v>
      </c>
    </row>
    <row r="19" spans="1:10" ht="13.5" customHeight="1">
      <c r="A19" s="619"/>
      <c r="B19" s="622" t="s">
        <v>140</v>
      </c>
      <c r="C19" s="622"/>
      <c r="D19" s="622"/>
      <c r="E19" s="623" t="s">
        <v>140</v>
      </c>
      <c r="F19" s="624"/>
      <c r="G19" s="83" t="str">
        <f t="shared" si="0"/>
        <v/>
      </c>
      <c r="H19" s="317"/>
      <c r="I19" s="72" t="s">
        <v>144</v>
      </c>
    </row>
    <row r="20" spans="1:10">
      <c r="A20" s="619"/>
      <c r="B20" s="622" t="s">
        <v>140</v>
      </c>
      <c r="C20" s="622"/>
      <c r="D20" s="622"/>
      <c r="E20" s="623" t="s">
        <v>140</v>
      </c>
      <c r="F20" s="624"/>
      <c r="G20" s="83" t="str">
        <f t="shared" si="0"/>
        <v/>
      </c>
      <c r="H20" s="317"/>
      <c r="I20" s="72" t="s">
        <v>144</v>
      </c>
    </row>
    <row r="21" spans="1:10" ht="15" customHeight="1">
      <c r="A21" s="619"/>
      <c r="B21" s="622" t="s">
        <v>140</v>
      </c>
      <c r="C21" s="622"/>
      <c r="D21" s="622"/>
      <c r="E21" s="623" t="s">
        <v>140</v>
      </c>
      <c r="F21" s="624"/>
      <c r="G21" s="83" t="str">
        <f t="shared" si="0"/>
        <v/>
      </c>
      <c r="H21" s="317"/>
      <c r="I21" s="72" t="s">
        <v>144</v>
      </c>
    </row>
    <row r="22" spans="1:10" ht="15" customHeight="1">
      <c r="A22" s="619"/>
      <c r="B22" s="622" t="s">
        <v>140</v>
      </c>
      <c r="C22" s="622"/>
      <c r="D22" s="622"/>
      <c r="E22" s="623" t="s">
        <v>140</v>
      </c>
      <c r="F22" s="624"/>
      <c r="G22" s="83" t="str">
        <f t="shared" si="0"/>
        <v/>
      </c>
      <c r="H22" s="317"/>
      <c r="I22" s="72" t="s">
        <v>144</v>
      </c>
    </row>
    <row r="23" spans="1:10" ht="15" customHeight="1">
      <c r="A23" s="84"/>
      <c r="B23" s="73"/>
      <c r="C23" s="73"/>
      <c r="D23" s="73"/>
      <c r="E23" s="617" t="s">
        <v>140</v>
      </c>
      <c r="F23" s="618"/>
      <c r="G23" s="83" t="str">
        <f t="shared" si="0"/>
        <v/>
      </c>
      <c r="H23" s="318"/>
      <c r="I23" s="72"/>
    </row>
    <row r="24" spans="1:10" ht="15" customHeight="1">
      <c r="A24" s="84"/>
      <c r="B24" s="73"/>
      <c r="C24" s="73"/>
      <c r="D24" s="73"/>
      <c r="E24" s="617" t="s">
        <v>140</v>
      </c>
      <c r="F24" s="618"/>
      <c r="G24" s="83" t="str">
        <f t="shared" si="0"/>
        <v/>
      </c>
      <c r="H24" s="318"/>
      <c r="I24" s="72"/>
    </row>
    <row r="25" spans="1:10" ht="15" customHeight="1">
      <c r="A25" s="85"/>
      <c r="B25" s="625" t="s">
        <v>148</v>
      </c>
      <c r="C25" s="626"/>
      <c r="D25" s="626"/>
      <c r="E25" s="627" t="str">
        <f>IF(SUM(E16:F24)=0,"",SUM(E16:F24))</f>
        <v/>
      </c>
      <c r="F25" s="627"/>
      <c r="G25" s="319" t="str">
        <f>IF(H25="","",H25/E25)</f>
        <v/>
      </c>
      <c r="H25" s="320" t="str">
        <f>IF(SUM(H16:H24)=0,"",SUM(H16:H24))</f>
        <v/>
      </c>
      <c r="I25" s="86"/>
    </row>
    <row r="26" spans="1:10">
      <c r="A26" s="87" t="s">
        <v>139</v>
      </c>
      <c r="B26" s="628" t="s">
        <v>140</v>
      </c>
      <c r="C26" s="605"/>
      <c r="D26" s="606"/>
      <c r="E26" s="629" t="s">
        <v>149</v>
      </c>
      <c r="F26" s="630"/>
      <c r="G26" s="88" t="s">
        <v>142</v>
      </c>
      <c r="H26" s="88" t="s">
        <v>143</v>
      </c>
      <c r="I26" s="72" t="s">
        <v>144</v>
      </c>
      <c r="J26" s="68" t="s">
        <v>150</v>
      </c>
    </row>
    <row r="27" spans="1:10" ht="13.5" customHeight="1">
      <c r="A27" s="638" t="s">
        <v>151</v>
      </c>
      <c r="B27" s="633" t="s">
        <v>140</v>
      </c>
      <c r="C27" s="634"/>
      <c r="D27" s="635"/>
      <c r="E27" s="636" t="s">
        <v>140</v>
      </c>
      <c r="F27" s="637"/>
      <c r="G27" s="83" t="str">
        <f t="shared" ref="G27:G35" si="1">IF(H27="","",H27/E27)</f>
        <v/>
      </c>
      <c r="H27" s="316"/>
      <c r="I27" s="72" t="s">
        <v>144</v>
      </c>
    </row>
    <row r="28" spans="1:10">
      <c r="A28" s="638"/>
      <c r="B28" s="633" t="s">
        <v>140</v>
      </c>
      <c r="C28" s="634"/>
      <c r="D28" s="635"/>
      <c r="E28" s="636"/>
      <c r="F28" s="637"/>
      <c r="G28" s="83" t="str">
        <f t="shared" si="1"/>
        <v/>
      </c>
      <c r="H28" s="316"/>
      <c r="I28" s="72" t="s">
        <v>144</v>
      </c>
    </row>
    <row r="29" spans="1:10">
      <c r="A29" s="638"/>
      <c r="B29" s="633" t="s">
        <v>140</v>
      </c>
      <c r="C29" s="634"/>
      <c r="D29" s="635"/>
      <c r="E29" s="636"/>
      <c r="F29" s="637"/>
      <c r="G29" s="83" t="str">
        <f t="shared" si="1"/>
        <v/>
      </c>
      <c r="H29" s="316"/>
      <c r="I29" s="72" t="s">
        <v>144</v>
      </c>
    </row>
    <row r="30" spans="1:10">
      <c r="A30" s="638"/>
      <c r="B30" s="633" t="s">
        <v>140</v>
      </c>
      <c r="C30" s="634"/>
      <c r="D30" s="635"/>
      <c r="E30" s="636"/>
      <c r="F30" s="637"/>
      <c r="G30" s="83" t="str">
        <f t="shared" si="1"/>
        <v/>
      </c>
      <c r="H30" s="316"/>
      <c r="I30" s="72" t="s">
        <v>144</v>
      </c>
    </row>
    <row r="31" spans="1:10">
      <c r="A31" s="638"/>
      <c r="B31" s="633" t="s">
        <v>140</v>
      </c>
      <c r="C31" s="634"/>
      <c r="D31" s="635"/>
      <c r="E31" s="636" t="s">
        <v>140</v>
      </c>
      <c r="F31" s="637"/>
      <c r="G31" s="83" t="str">
        <f t="shared" si="1"/>
        <v/>
      </c>
      <c r="H31" s="316"/>
      <c r="I31" s="72" t="s">
        <v>144</v>
      </c>
    </row>
    <row r="32" spans="1:10">
      <c r="A32" s="638"/>
      <c r="B32" s="633" t="s">
        <v>140</v>
      </c>
      <c r="C32" s="634"/>
      <c r="D32" s="635"/>
      <c r="E32" s="636" t="s">
        <v>140</v>
      </c>
      <c r="F32" s="637"/>
      <c r="G32" s="83" t="str">
        <f t="shared" si="1"/>
        <v/>
      </c>
      <c r="H32" s="316"/>
      <c r="I32" s="72" t="s">
        <v>144</v>
      </c>
    </row>
    <row r="33" spans="1:10">
      <c r="A33" s="638"/>
      <c r="B33" s="633" t="s">
        <v>140</v>
      </c>
      <c r="C33" s="634"/>
      <c r="D33" s="635"/>
      <c r="E33" s="636" t="s">
        <v>140</v>
      </c>
      <c r="F33" s="637"/>
      <c r="G33" s="83" t="str">
        <f t="shared" si="1"/>
        <v/>
      </c>
      <c r="H33" s="316"/>
      <c r="I33" s="72" t="s">
        <v>144</v>
      </c>
    </row>
    <row r="34" spans="1:10">
      <c r="A34" s="89"/>
      <c r="B34" s="557"/>
      <c r="C34" s="556"/>
      <c r="D34" s="558"/>
      <c r="E34" s="636" t="s">
        <v>140</v>
      </c>
      <c r="F34" s="637"/>
      <c r="G34" s="83" t="str">
        <f t="shared" si="1"/>
        <v/>
      </c>
      <c r="H34" s="316"/>
      <c r="I34" s="72"/>
    </row>
    <row r="35" spans="1:10">
      <c r="A35" s="89"/>
      <c r="B35" s="559"/>
      <c r="C35" s="555"/>
      <c r="D35" s="560"/>
      <c r="E35" s="636" t="s">
        <v>140</v>
      </c>
      <c r="F35" s="637"/>
      <c r="G35" s="83" t="str">
        <f t="shared" si="1"/>
        <v/>
      </c>
      <c r="H35" s="316"/>
      <c r="I35" s="72"/>
    </row>
    <row r="36" spans="1:10" ht="15" customHeight="1">
      <c r="A36" s="321"/>
      <c r="B36" s="631" t="s">
        <v>148</v>
      </c>
      <c r="C36" s="631"/>
      <c r="D36" s="631"/>
      <c r="E36" s="632" t="str">
        <f>IF(SUM(E27:F35)=0,"",SUM(E27:F35))</f>
        <v/>
      </c>
      <c r="F36" s="632"/>
      <c r="G36" s="319" t="str">
        <f>IF(H36="","",H36/E36)</f>
        <v/>
      </c>
      <c r="H36" s="320" t="str">
        <f>IF(SUM(H27:H35)=0,"",SUM(H27:H35))</f>
        <v/>
      </c>
      <c r="I36" s="86"/>
    </row>
    <row r="37" spans="1:10" ht="15" customHeight="1">
      <c r="A37" s="639" t="s">
        <v>152</v>
      </c>
      <c r="B37" s="639"/>
      <c r="C37" s="639"/>
      <c r="D37" s="639"/>
      <c r="E37" s="640" t="str">
        <f>IF(E36="",E25,E25+E36)</f>
        <v/>
      </c>
      <c r="F37" s="641"/>
      <c r="G37" s="322" t="str">
        <f>IF(H37="","",H37/E37)</f>
        <v/>
      </c>
      <c r="H37" s="323" t="str">
        <f>IF(H36="",H25,H25+H36)</f>
        <v/>
      </c>
      <c r="I37" s="90"/>
    </row>
    <row r="38" spans="1:10">
      <c r="A38" s="642" t="s">
        <v>153</v>
      </c>
      <c r="B38" s="642"/>
      <c r="C38" s="642"/>
      <c r="D38" s="642"/>
      <c r="E38" s="642"/>
      <c r="F38" s="642"/>
      <c r="G38" s="642"/>
      <c r="H38" s="642"/>
      <c r="I38" s="642"/>
    </row>
    <row r="39" spans="1:10">
      <c r="A39" s="587" t="s">
        <v>154</v>
      </c>
      <c r="B39" s="587"/>
      <c r="C39" s="587"/>
      <c r="D39" s="587"/>
      <c r="E39" s="587" t="s">
        <v>155</v>
      </c>
      <c r="F39" s="587"/>
      <c r="G39" s="587"/>
      <c r="H39" s="587" t="s">
        <v>156</v>
      </c>
      <c r="I39" s="587"/>
    </row>
    <row r="40" spans="1:10" ht="13.5" customHeight="1">
      <c r="A40" s="643"/>
      <c r="B40" s="644"/>
      <c r="C40" s="644"/>
      <c r="D40" s="645"/>
      <c r="E40" s="646" t="s">
        <v>98</v>
      </c>
      <c r="F40" s="647"/>
      <c r="G40" s="648"/>
      <c r="H40" s="643" t="s">
        <v>157</v>
      </c>
      <c r="I40" s="645"/>
    </row>
    <row r="41" spans="1:10" ht="13.5" customHeight="1">
      <c r="A41" s="649" t="s">
        <v>158</v>
      </c>
      <c r="B41" s="650"/>
      <c r="C41" s="650"/>
      <c r="D41" s="651"/>
      <c r="E41" s="652" t="e">
        <f>IF(E42="","",E42+E43)</f>
        <v>#VALUE!</v>
      </c>
      <c r="F41" s="653"/>
      <c r="G41" s="654"/>
      <c r="H41" s="655"/>
      <c r="I41" s="656"/>
      <c r="J41" s="68" t="s">
        <v>159</v>
      </c>
    </row>
    <row r="42" spans="1:10" ht="13.5" customHeight="1">
      <c r="A42" s="649" t="s">
        <v>160</v>
      </c>
      <c r="B42" s="650"/>
      <c r="C42" s="650"/>
      <c r="D42" s="651"/>
      <c r="E42" s="652" t="e">
        <f>'国庫・施設（別紙1）（非表示）'!J9</f>
        <v>#VALUE!</v>
      </c>
      <c r="F42" s="653"/>
      <c r="G42" s="654"/>
      <c r="H42" s="657"/>
      <c r="I42" s="658"/>
      <c r="J42" s="69" t="s">
        <v>161</v>
      </c>
    </row>
    <row r="43" spans="1:10" ht="13.5" customHeight="1">
      <c r="A43" s="649" t="s">
        <v>162</v>
      </c>
      <c r="B43" s="650"/>
      <c r="C43" s="650"/>
      <c r="D43" s="651"/>
      <c r="E43" s="652" t="e">
        <f>SUM('別紙４－３'!J13)-E42</f>
        <v>#VALUE!</v>
      </c>
      <c r="F43" s="653"/>
      <c r="G43" s="654"/>
      <c r="H43" s="657"/>
      <c r="I43" s="658"/>
      <c r="J43" s="7" t="s">
        <v>163</v>
      </c>
    </row>
    <row r="44" spans="1:10" ht="13.5" customHeight="1">
      <c r="A44" s="649" t="s">
        <v>164</v>
      </c>
      <c r="B44" s="650"/>
      <c r="C44" s="650"/>
      <c r="D44" s="651"/>
      <c r="E44" s="652"/>
      <c r="F44" s="653"/>
      <c r="G44" s="654"/>
      <c r="H44" s="655"/>
      <c r="I44" s="656"/>
    </row>
    <row r="45" spans="1:10" ht="13.5" customHeight="1">
      <c r="A45" s="649" t="s">
        <v>165</v>
      </c>
      <c r="B45" s="650"/>
      <c r="C45" s="650"/>
      <c r="D45" s="651"/>
      <c r="E45" s="659"/>
      <c r="F45" s="660"/>
      <c r="G45" s="661"/>
      <c r="H45" s="662"/>
      <c r="I45" s="663"/>
    </row>
    <row r="46" spans="1:10" ht="13.5" customHeight="1">
      <c r="A46" s="649" t="s">
        <v>166</v>
      </c>
      <c r="B46" s="650"/>
      <c r="C46" s="650"/>
      <c r="D46" s="651"/>
      <c r="E46" s="659"/>
      <c r="F46" s="660"/>
      <c r="G46" s="661"/>
      <c r="H46" s="662"/>
      <c r="I46" s="663"/>
    </row>
    <row r="47" spans="1:10" ht="13.5" customHeight="1">
      <c r="A47" s="91"/>
      <c r="B47" s="92"/>
      <c r="C47" s="92"/>
      <c r="D47" s="93"/>
      <c r="E47" s="94"/>
      <c r="F47" s="95"/>
      <c r="G47" s="96"/>
      <c r="H47" s="94"/>
      <c r="I47" s="96"/>
    </row>
    <row r="48" spans="1:10" ht="15" customHeight="1">
      <c r="A48" s="587" t="s">
        <v>167</v>
      </c>
      <c r="B48" s="587"/>
      <c r="C48" s="587"/>
      <c r="D48" s="587"/>
      <c r="E48" s="675" t="e">
        <f>IF(E42="","",SUM(E41+E44+E45+E46))</f>
        <v>#VALUE!</v>
      </c>
      <c r="F48" s="676"/>
      <c r="G48" s="677"/>
      <c r="H48" s="678" t="e">
        <f>IF(H37=E48,"","←【確認】財源内訳の合計と整備費の合計が不一致")</f>
        <v>#VALUE!</v>
      </c>
      <c r="I48" s="679"/>
      <c r="J48" s="68" t="s">
        <v>168</v>
      </c>
    </row>
    <row r="49" spans="1:15" ht="21.65" customHeight="1">
      <c r="A49" s="680" t="s">
        <v>169</v>
      </c>
      <c r="B49" s="681"/>
      <c r="C49" s="681"/>
      <c r="D49" s="681"/>
      <c r="E49" s="681"/>
      <c r="F49" s="681"/>
      <c r="G49" s="681"/>
      <c r="H49" s="561"/>
      <c r="I49" s="536" t="str">
        <f>IF(H49="","←選択してください","")</f>
        <v>←選択してください</v>
      </c>
      <c r="J49" s="68" t="s">
        <v>170</v>
      </c>
    </row>
    <row r="50" spans="1:15" ht="13.5" customHeight="1">
      <c r="A50" s="682" t="s">
        <v>171</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172</v>
      </c>
      <c r="B56" s="97"/>
      <c r="C56" s="97"/>
      <c r="D56" s="97"/>
      <c r="E56" s="97"/>
      <c r="F56" s="97"/>
      <c r="G56" s="97"/>
      <c r="H56" s="97"/>
      <c r="I56" s="97"/>
    </row>
    <row r="57" spans="1:15" ht="13.5" customHeight="1">
      <c r="A57" s="98" t="s">
        <v>173</v>
      </c>
      <c r="B57" s="99"/>
      <c r="C57" s="99"/>
      <c r="D57" s="99"/>
      <c r="E57" s="99"/>
      <c r="F57" s="99"/>
      <c r="G57" s="99"/>
      <c r="H57" s="99"/>
      <c r="I57" s="99"/>
      <c r="J57" s="100"/>
      <c r="K57" s="100"/>
      <c r="L57" s="100"/>
      <c r="M57" s="100"/>
      <c r="N57" s="100"/>
      <c r="O57" s="100"/>
    </row>
  </sheetData>
  <sheetProtection algorithmName="SHA-512" hashValue="XXAMsypypj4zB8mQ3St6ewTeptYBF50p0I/cLZqN2bJ4Tw4XRMd9SBHd7lWlDx/caDetNUs/zZ2yii7+fQt5Kw==" saltValue="A1dNquWIoNnIPOuWFes4sg==" spinCount="100000" sheet="1" objects="1" scenarios="1"/>
  <mergeCells count="99">
    <mergeCell ref="A51:I54"/>
    <mergeCell ref="A55:D55"/>
    <mergeCell ref="E55:G55"/>
    <mergeCell ref="H55:I55"/>
    <mergeCell ref="A48:D48"/>
    <mergeCell ref="E48:G48"/>
    <mergeCell ref="H48:I48"/>
    <mergeCell ref="A49:G49"/>
    <mergeCell ref="A50:I50"/>
    <mergeCell ref="A45:D45"/>
    <mergeCell ref="E45:G45"/>
    <mergeCell ref="H45:I45"/>
    <mergeCell ref="A46:D46"/>
    <mergeCell ref="E46:G46"/>
    <mergeCell ref="H46:I46"/>
    <mergeCell ref="A43:D43"/>
    <mergeCell ref="E43:G43"/>
    <mergeCell ref="H43:I43"/>
    <mergeCell ref="A44:D44"/>
    <mergeCell ref="E44:G44"/>
    <mergeCell ref="H44:I44"/>
    <mergeCell ref="A41:D41"/>
    <mergeCell ref="E41:G41"/>
    <mergeCell ref="H41:I41"/>
    <mergeCell ref="A42:D42"/>
    <mergeCell ref="E42:G42"/>
    <mergeCell ref="H42:I42"/>
    <mergeCell ref="A37:D37"/>
    <mergeCell ref="E37:F37"/>
    <mergeCell ref="A38:I38"/>
    <mergeCell ref="A40:D40"/>
    <mergeCell ref="E40:G40"/>
    <mergeCell ref="H40:I40"/>
    <mergeCell ref="A39:D39"/>
    <mergeCell ref="E39:G39"/>
    <mergeCell ref="H39:I39"/>
    <mergeCell ref="A27:A33"/>
    <mergeCell ref="B27:D27"/>
    <mergeCell ref="E27:F27"/>
    <mergeCell ref="B28:D28"/>
    <mergeCell ref="E28:F28"/>
    <mergeCell ref="B32:D32"/>
    <mergeCell ref="E32:F32"/>
    <mergeCell ref="B33:D33"/>
    <mergeCell ref="E33:F33"/>
    <mergeCell ref="B36:D36"/>
    <mergeCell ref="E36:F36"/>
    <mergeCell ref="B29:D29"/>
    <mergeCell ref="E29:F29"/>
    <mergeCell ref="B30:D30"/>
    <mergeCell ref="E30:F30"/>
    <mergeCell ref="B31:D31"/>
    <mergeCell ref="E31:F31"/>
    <mergeCell ref="E35:F35"/>
    <mergeCell ref="E34:F34"/>
    <mergeCell ref="E22:F22"/>
    <mergeCell ref="E24:F24"/>
    <mergeCell ref="B25:D25"/>
    <mergeCell ref="E25:F25"/>
    <mergeCell ref="B26:D26"/>
    <mergeCell ref="E26:F26"/>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A2:I2"/>
    <mergeCell ref="A4:C4"/>
    <mergeCell ref="D4:I4"/>
    <mergeCell ref="A5:C5"/>
    <mergeCell ref="D5:G5"/>
    <mergeCell ref="H5:I5"/>
  </mergeCells>
  <phoneticPr fontId="23"/>
  <dataValidations count="5">
    <dataValidation type="list" allowBlank="1" showInputMessage="1" showErrorMessage="1" sqref="H49" xr:uid="{F22BBD2D-E99F-4173-8516-9AD652D61E44}">
      <formula1>"有,無"</formula1>
    </dataValidation>
    <dataValidation allowBlank="1" showInputMessage="1" showErrorMessage="1" promptTitle="　年　月　日" prompt="年月日を入力" sqref="E12:F12 I12" xr:uid="{7038EF32-C6F1-4C9F-A26A-27CB7D53DBA4}"/>
    <dataValidation allowBlank="1" showInputMessage="1" showErrorMessage="1" prompt="整備室数を入力" sqref="E17:F17" xr:uid="{6C0579F9-0139-4CD7-852B-5B7AD46EA4D9}"/>
    <dataValidation allowBlank="1" showInputMessage="1" showErrorMessage="1" prompt="補助対象分の事業費（税込み）を入力" sqref="H17" xr:uid="{8F1FC954-48CB-47B7-8C17-01BECEB0B4E6}"/>
    <dataValidation allowBlank="1" showInputMessage="1" showErrorMessage="1" prompt="○階建て　などを記入" sqref="H9" xr:uid="{2E97004E-4801-4A8C-A8E9-A7A5BF55570C}"/>
  </dataValidations>
  <printOptions horizontalCentered="1"/>
  <pageMargins left="0.70866141732283472" right="0.70866141732283472" top="0.74803149606299213" bottom="0.74803149606299213" header="0.31496062992125984" footer="0.31496062992125984"/>
  <pageSetup paperSize="9" scale="95"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C76FE44D-DA63-4A93-B025-CE970EE6D59F}">
          <x14:formula1>
            <xm:f>'管理用（このシートは削除しないでください）'!$D$3:$D$7</xm:f>
          </x14:formula1>
          <xm:sqref>D7:I7</xm:sqref>
        </x14:dataValidation>
        <x14:dataValidation type="list" allowBlank="1" showInputMessage="1" showErrorMessage="1" xr:uid="{2D21FBE7-77BC-4A6A-AA79-2C8175ECF165}">
          <x14:formula1>
            <xm:f>'管理用（このシートは削除しないでください）'!$F$3:$F$10</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E647-7DA9-48A1-A6B9-9C4D92610D22}">
  <sheetPr codeName="Sheet4">
    <tabColor theme="9" tint="0.39997558519241921"/>
    <pageSetUpPr fitToPage="1"/>
  </sheetPr>
  <dimension ref="A1:O57"/>
  <sheetViews>
    <sheetView view="pageBreakPreview" topLeftCell="A42" zoomScale="70" zoomScaleNormal="100" zoomScaleSheetLayoutView="70" workbookViewId="0">
      <selection activeCell="P45" sqref="P45"/>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112</v>
      </c>
    </row>
    <row r="2" spans="1:11" ht="19.5" customHeight="1">
      <c r="A2" s="586" t="s">
        <v>113</v>
      </c>
      <c r="B2" s="586"/>
      <c r="C2" s="586"/>
      <c r="D2" s="586"/>
      <c r="E2" s="586"/>
      <c r="F2" s="586"/>
      <c r="G2" s="586"/>
      <c r="H2" s="586"/>
      <c r="I2" s="586"/>
    </row>
    <row r="3" spans="1:11" ht="7.5" customHeight="1">
      <c r="A3" s="67"/>
    </row>
    <row r="4" spans="1:11" ht="18.75" customHeight="1">
      <c r="A4" s="587" t="s">
        <v>114</v>
      </c>
      <c r="B4" s="587"/>
      <c r="C4" s="587"/>
      <c r="D4" s="588" t="s">
        <v>174</v>
      </c>
      <c r="E4" s="589"/>
      <c r="F4" s="589"/>
      <c r="G4" s="589"/>
      <c r="H4" s="589"/>
      <c r="I4" s="590"/>
    </row>
    <row r="5" spans="1:11" ht="18.75" customHeight="1">
      <c r="A5" s="587" t="s">
        <v>116</v>
      </c>
      <c r="B5" s="587"/>
      <c r="C5" s="587"/>
      <c r="D5" s="591" t="s">
        <v>117</v>
      </c>
      <c r="E5" s="592"/>
      <c r="F5" s="592"/>
      <c r="G5" s="593"/>
      <c r="H5" s="587" t="s">
        <v>3</v>
      </c>
      <c r="I5" s="594"/>
      <c r="J5" s="69"/>
      <c r="K5" s="69"/>
    </row>
    <row r="6" spans="1:11" ht="22.5" customHeight="1">
      <c r="A6" s="691">
        <f>はじめに!C5</f>
        <v>0</v>
      </c>
      <c r="B6" s="692"/>
      <c r="C6" s="693"/>
      <c r="D6" s="691">
        <f>はじめに!C9</f>
        <v>0</v>
      </c>
      <c r="E6" s="692"/>
      <c r="F6" s="692"/>
      <c r="G6" s="693"/>
      <c r="H6" s="694">
        <f>はじめに!C10</f>
        <v>0</v>
      </c>
      <c r="I6" s="694"/>
      <c r="J6" s="70"/>
      <c r="K6" s="69"/>
    </row>
    <row r="7" spans="1:11" ht="14.25" customHeight="1">
      <c r="A7" s="587" t="s">
        <v>118</v>
      </c>
      <c r="B7" s="587"/>
      <c r="C7" s="587"/>
      <c r="D7" s="602" t="s">
        <v>119</v>
      </c>
      <c r="E7" s="603"/>
      <c r="F7" s="603"/>
      <c r="G7" s="603"/>
      <c r="H7" s="603"/>
      <c r="I7" s="604"/>
    </row>
    <row r="8" spans="1:11" ht="13.5" customHeight="1">
      <c r="A8" s="594" t="s">
        <v>120</v>
      </c>
      <c r="B8" s="594"/>
      <c r="C8" s="594"/>
      <c r="D8" s="605" t="s">
        <v>121</v>
      </c>
      <c r="E8" s="605"/>
      <c r="F8" s="605"/>
      <c r="G8" s="605"/>
      <c r="H8" s="605"/>
      <c r="I8" s="606"/>
    </row>
    <row r="9" spans="1:11" ht="13.5" customHeight="1">
      <c r="A9" s="594"/>
      <c r="B9" s="594"/>
      <c r="C9" s="594"/>
      <c r="D9" s="71" t="s">
        <v>122</v>
      </c>
      <c r="E9" s="607"/>
      <c r="F9" s="607"/>
      <c r="G9" s="607"/>
      <c r="H9" s="535" t="s">
        <v>123</v>
      </c>
      <c r="I9" s="72"/>
    </row>
    <row r="10" spans="1:11" ht="13.5" customHeight="1">
      <c r="A10" s="594"/>
      <c r="B10" s="594"/>
      <c r="C10" s="594"/>
      <c r="D10" s="608" t="s">
        <v>124</v>
      </c>
      <c r="E10" s="609"/>
      <c r="F10" s="609"/>
      <c r="G10" s="556" t="s">
        <v>125</v>
      </c>
      <c r="H10" s="73"/>
      <c r="I10" s="72"/>
    </row>
    <row r="11" spans="1:11" ht="14.25" customHeight="1">
      <c r="A11" s="594"/>
      <c r="B11" s="594"/>
      <c r="C11" s="594"/>
      <c r="D11" s="610" t="s">
        <v>126</v>
      </c>
      <c r="E11" s="611"/>
      <c r="F11" s="611"/>
      <c r="G11" s="555" t="s">
        <v>125</v>
      </c>
      <c r="H11" s="74"/>
      <c r="I11" s="75"/>
    </row>
    <row r="12" spans="1:11" ht="13.5" customHeight="1">
      <c r="A12" s="591" t="s">
        <v>127</v>
      </c>
      <c r="B12" s="592"/>
      <c r="C12" s="593"/>
      <c r="D12" s="76" t="s">
        <v>128</v>
      </c>
      <c r="E12" s="612"/>
      <c r="F12" s="613"/>
      <c r="G12" s="77" t="s">
        <v>129</v>
      </c>
      <c r="H12" s="78" t="s">
        <v>130</v>
      </c>
      <c r="I12" s="313" t="s">
        <v>131</v>
      </c>
    </row>
    <row r="13" spans="1:11" ht="13.5" customHeight="1">
      <c r="A13" s="614" t="s">
        <v>132</v>
      </c>
      <c r="B13" s="615"/>
      <c r="C13" s="615"/>
      <c r="D13" s="615"/>
      <c r="E13" s="615"/>
      <c r="F13" s="615"/>
      <c r="G13" s="615"/>
      <c r="H13" s="615"/>
      <c r="I13" s="616"/>
    </row>
    <row r="14" spans="1:11" ht="14.25" customHeight="1">
      <c r="A14" s="79" t="s">
        <v>133</v>
      </c>
      <c r="B14" s="594" t="s">
        <v>134</v>
      </c>
      <c r="C14" s="594"/>
      <c r="D14" s="591"/>
      <c r="E14" s="594" t="s">
        <v>135</v>
      </c>
      <c r="F14" s="594"/>
      <c r="G14" s="79" t="s">
        <v>136</v>
      </c>
      <c r="H14" s="79" t="s">
        <v>137</v>
      </c>
      <c r="I14" s="80" t="s">
        <v>138</v>
      </c>
    </row>
    <row r="15" spans="1:11" ht="13.5" customHeight="1">
      <c r="A15" s="81" t="s">
        <v>139</v>
      </c>
      <c r="B15" s="595" t="s">
        <v>140</v>
      </c>
      <c r="C15" s="595"/>
      <c r="D15" s="595"/>
      <c r="E15" s="689" t="s">
        <v>149</v>
      </c>
      <c r="F15" s="690"/>
      <c r="G15" s="82" t="s">
        <v>142</v>
      </c>
      <c r="H15" s="82" t="s">
        <v>143</v>
      </c>
      <c r="I15" s="72" t="s">
        <v>144</v>
      </c>
    </row>
    <row r="16" spans="1:11" ht="13.5" customHeight="1">
      <c r="A16" s="619" t="s">
        <v>145</v>
      </c>
      <c r="B16" s="595" t="s">
        <v>140</v>
      </c>
      <c r="C16" s="595"/>
      <c r="D16" s="595"/>
      <c r="E16" s="617"/>
      <c r="F16" s="618"/>
      <c r="G16" s="314" t="s">
        <v>146</v>
      </c>
      <c r="H16" s="315" t="s">
        <v>146</v>
      </c>
      <c r="I16" s="72" t="s">
        <v>144</v>
      </c>
    </row>
    <row r="17" spans="1:10" ht="21.65" customHeight="1">
      <c r="A17" s="619"/>
      <c r="B17" s="684" t="s">
        <v>175</v>
      </c>
      <c r="C17" s="685"/>
      <c r="D17" s="685"/>
      <c r="E17" s="686"/>
      <c r="F17" s="687"/>
      <c r="G17" s="83" t="str">
        <f t="shared" ref="G17:G24" si="0">IF(H17="","",H17/E17)</f>
        <v/>
      </c>
      <c r="H17" s="352"/>
      <c r="I17" s="72" t="s">
        <v>144</v>
      </c>
    </row>
    <row r="18" spans="1:10" ht="21.65" customHeight="1">
      <c r="A18" s="619"/>
      <c r="B18" s="684" t="s">
        <v>176</v>
      </c>
      <c r="C18" s="685"/>
      <c r="D18" s="685"/>
      <c r="E18" s="686"/>
      <c r="F18" s="688"/>
      <c r="G18" s="83" t="str">
        <f t="shared" si="0"/>
        <v/>
      </c>
      <c r="H18" s="352"/>
      <c r="I18" s="72" t="s">
        <v>144</v>
      </c>
    </row>
    <row r="19" spans="1:10" ht="21.65" customHeight="1">
      <c r="A19" s="619"/>
      <c r="B19" s="684" t="s">
        <v>177</v>
      </c>
      <c r="C19" s="685"/>
      <c r="D19" s="685"/>
      <c r="E19" s="686" t="s">
        <v>140</v>
      </c>
      <c r="F19" s="688"/>
      <c r="G19" s="83" t="str">
        <f t="shared" si="0"/>
        <v/>
      </c>
      <c r="H19" s="352"/>
      <c r="I19" s="72" t="s">
        <v>144</v>
      </c>
    </row>
    <row r="20" spans="1:10">
      <c r="A20" s="619"/>
      <c r="B20" s="622" t="s">
        <v>140</v>
      </c>
      <c r="C20" s="622"/>
      <c r="D20" s="622"/>
      <c r="E20" s="623" t="s">
        <v>140</v>
      </c>
      <c r="F20" s="624"/>
      <c r="G20" s="83" t="str">
        <f t="shared" si="0"/>
        <v/>
      </c>
      <c r="H20" s="317"/>
      <c r="I20" s="72" t="s">
        <v>144</v>
      </c>
    </row>
    <row r="21" spans="1:10" ht="15" customHeight="1">
      <c r="A21" s="619"/>
      <c r="B21" s="622" t="s">
        <v>140</v>
      </c>
      <c r="C21" s="622"/>
      <c r="D21" s="622"/>
      <c r="E21" s="623" t="s">
        <v>140</v>
      </c>
      <c r="F21" s="624"/>
      <c r="G21" s="83" t="str">
        <f t="shared" si="0"/>
        <v/>
      </c>
      <c r="H21" s="317"/>
      <c r="I21" s="72" t="s">
        <v>144</v>
      </c>
    </row>
    <row r="22" spans="1:10" ht="15" customHeight="1">
      <c r="A22" s="619"/>
      <c r="B22" s="622" t="s">
        <v>140</v>
      </c>
      <c r="C22" s="622"/>
      <c r="D22" s="622"/>
      <c r="E22" s="623" t="s">
        <v>140</v>
      </c>
      <c r="F22" s="624"/>
      <c r="G22" s="83" t="str">
        <f t="shared" si="0"/>
        <v/>
      </c>
      <c r="H22" s="317"/>
      <c r="I22" s="72" t="s">
        <v>144</v>
      </c>
    </row>
    <row r="23" spans="1:10" ht="15" customHeight="1">
      <c r="A23" s="84"/>
      <c r="B23" s="73"/>
      <c r="C23" s="73"/>
      <c r="D23" s="73"/>
      <c r="E23" s="617" t="s">
        <v>140</v>
      </c>
      <c r="F23" s="618"/>
      <c r="G23" s="83" t="str">
        <f t="shared" si="0"/>
        <v/>
      </c>
      <c r="H23" s="318"/>
      <c r="I23" s="72"/>
    </row>
    <row r="24" spans="1:10" ht="15" customHeight="1">
      <c r="A24" s="84"/>
      <c r="B24" s="73"/>
      <c r="C24" s="73"/>
      <c r="D24" s="73"/>
      <c r="E24" s="617" t="s">
        <v>140</v>
      </c>
      <c r="F24" s="618"/>
      <c r="G24" s="83" t="str">
        <f t="shared" si="0"/>
        <v/>
      </c>
      <c r="H24" s="318"/>
      <c r="I24" s="72"/>
    </row>
    <row r="25" spans="1:10" ht="15" customHeight="1">
      <c r="A25" s="85"/>
      <c r="B25" s="625" t="s">
        <v>148</v>
      </c>
      <c r="C25" s="626"/>
      <c r="D25" s="626"/>
      <c r="E25" s="627" t="str">
        <f>IF(SUM(E16:F24)=0,"",SUM(E16:F24))</f>
        <v/>
      </c>
      <c r="F25" s="627"/>
      <c r="G25" s="319" t="str">
        <f>IF(H25="","",H25/E25)</f>
        <v/>
      </c>
      <c r="H25" s="320" t="str">
        <f>IF(SUM(H16:H24)=0,"",SUM(H16:H24))</f>
        <v/>
      </c>
      <c r="I25" s="86"/>
    </row>
    <row r="26" spans="1:10">
      <c r="A26" s="87" t="s">
        <v>139</v>
      </c>
      <c r="B26" s="628" t="s">
        <v>140</v>
      </c>
      <c r="C26" s="605"/>
      <c r="D26" s="606"/>
      <c r="E26" s="629" t="s">
        <v>149</v>
      </c>
      <c r="F26" s="630"/>
      <c r="G26" s="88" t="s">
        <v>142</v>
      </c>
      <c r="H26" s="88" t="s">
        <v>143</v>
      </c>
      <c r="I26" s="72" t="s">
        <v>144</v>
      </c>
      <c r="J26" s="68" t="s">
        <v>150</v>
      </c>
    </row>
    <row r="27" spans="1:10" ht="13.5" customHeight="1">
      <c r="A27" s="638" t="s">
        <v>151</v>
      </c>
      <c r="B27" s="633" t="s">
        <v>140</v>
      </c>
      <c r="C27" s="634"/>
      <c r="D27" s="635"/>
      <c r="E27" s="636" t="s">
        <v>140</v>
      </c>
      <c r="F27" s="637"/>
      <c r="G27" s="83" t="str">
        <f t="shared" ref="G27:G35" si="1">IF(H27="","",H27/E27)</f>
        <v/>
      </c>
      <c r="H27" s="316"/>
      <c r="I27" s="72" t="s">
        <v>144</v>
      </c>
    </row>
    <row r="28" spans="1:10">
      <c r="A28" s="638"/>
      <c r="B28" s="633" t="s">
        <v>140</v>
      </c>
      <c r="C28" s="634"/>
      <c r="D28" s="635"/>
      <c r="E28" s="636"/>
      <c r="F28" s="637"/>
      <c r="G28" s="83" t="str">
        <f t="shared" si="1"/>
        <v/>
      </c>
      <c r="H28" s="316"/>
      <c r="I28" s="72" t="s">
        <v>144</v>
      </c>
    </row>
    <row r="29" spans="1:10">
      <c r="A29" s="638"/>
      <c r="B29" s="633" t="s">
        <v>140</v>
      </c>
      <c r="C29" s="634"/>
      <c r="D29" s="635"/>
      <c r="E29" s="636"/>
      <c r="F29" s="637"/>
      <c r="G29" s="83" t="str">
        <f t="shared" si="1"/>
        <v/>
      </c>
      <c r="H29" s="316"/>
      <c r="I29" s="72" t="s">
        <v>144</v>
      </c>
    </row>
    <row r="30" spans="1:10">
      <c r="A30" s="638"/>
      <c r="B30" s="633" t="s">
        <v>140</v>
      </c>
      <c r="C30" s="634"/>
      <c r="D30" s="635"/>
      <c r="E30" s="636"/>
      <c r="F30" s="637"/>
      <c r="G30" s="83" t="str">
        <f t="shared" si="1"/>
        <v/>
      </c>
      <c r="H30" s="316"/>
      <c r="I30" s="72" t="s">
        <v>144</v>
      </c>
    </row>
    <row r="31" spans="1:10">
      <c r="A31" s="638"/>
      <c r="B31" s="633" t="s">
        <v>140</v>
      </c>
      <c r="C31" s="634"/>
      <c r="D31" s="635"/>
      <c r="E31" s="636" t="s">
        <v>140</v>
      </c>
      <c r="F31" s="637"/>
      <c r="G31" s="83" t="str">
        <f t="shared" si="1"/>
        <v/>
      </c>
      <c r="H31" s="316"/>
      <c r="I31" s="72" t="s">
        <v>144</v>
      </c>
    </row>
    <row r="32" spans="1:10">
      <c r="A32" s="638"/>
      <c r="B32" s="633" t="s">
        <v>140</v>
      </c>
      <c r="C32" s="634"/>
      <c r="D32" s="635"/>
      <c r="E32" s="636" t="s">
        <v>140</v>
      </c>
      <c r="F32" s="637"/>
      <c r="G32" s="83" t="str">
        <f t="shared" si="1"/>
        <v/>
      </c>
      <c r="H32" s="316"/>
      <c r="I32" s="72" t="s">
        <v>144</v>
      </c>
    </row>
    <row r="33" spans="1:10">
      <c r="A33" s="638"/>
      <c r="B33" s="633" t="s">
        <v>140</v>
      </c>
      <c r="C33" s="634"/>
      <c r="D33" s="635"/>
      <c r="E33" s="636" t="s">
        <v>140</v>
      </c>
      <c r="F33" s="637"/>
      <c r="G33" s="83" t="str">
        <f t="shared" si="1"/>
        <v/>
      </c>
      <c r="H33" s="316"/>
      <c r="I33" s="72" t="s">
        <v>144</v>
      </c>
    </row>
    <row r="34" spans="1:10">
      <c r="A34" s="89"/>
      <c r="B34" s="557"/>
      <c r="C34" s="556"/>
      <c r="D34" s="558"/>
      <c r="E34" s="636" t="s">
        <v>140</v>
      </c>
      <c r="F34" s="637"/>
      <c r="G34" s="83" t="str">
        <f t="shared" si="1"/>
        <v/>
      </c>
      <c r="H34" s="316"/>
      <c r="I34" s="72"/>
    </row>
    <row r="35" spans="1:10">
      <c r="A35" s="89"/>
      <c r="B35" s="559"/>
      <c r="C35" s="555"/>
      <c r="D35" s="560"/>
      <c r="E35" s="636" t="s">
        <v>140</v>
      </c>
      <c r="F35" s="637"/>
      <c r="G35" s="83" t="str">
        <f t="shared" si="1"/>
        <v/>
      </c>
      <c r="H35" s="316"/>
      <c r="I35" s="72"/>
    </row>
    <row r="36" spans="1:10" ht="15" customHeight="1">
      <c r="A36" s="321"/>
      <c r="B36" s="631" t="s">
        <v>148</v>
      </c>
      <c r="C36" s="631"/>
      <c r="D36" s="631"/>
      <c r="E36" s="632" t="str">
        <f>IF(SUM(E27:F35)=0,"",SUM(E27:F35))</f>
        <v/>
      </c>
      <c r="F36" s="632"/>
      <c r="G36" s="319" t="str">
        <f>IF(H36="","",H36/E36)</f>
        <v/>
      </c>
      <c r="H36" s="320" t="str">
        <f>IF(SUM(H27:H35)=0,"",SUM(H27:H35))</f>
        <v/>
      </c>
      <c r="I36" s="86"/>
    </row>
    <row r="37" spans="1:10" ht="15" customHeight="1">
      <c r="A37" s="639" t="s">
        <v>152</v>
      </c>
      <c r="B37" s="639"/>
      <c r="C37" s="639"/>
      <c r="D37" s="639"/>
      <c r="E37" s="640" t="str">
        <f>IF(E36="",E25,E25+E36)</f>
        <v/>
      </c>
      <c r="F37" s="641"/>
      <c r="G37" s="322" t="str">
        <f>IF(H37="","",H37/E37)</f>
        <v/>
      </c>
      <c r="H37" s="323" t="str">
        <f>IF(H36="",H25,H25+H36)</f>
        <v/>
      </c>
      <c r="I37" s="90"/>
    </row>
    <row r="38" spans="1:10">
      <c r="A38" s="642" t="s">
        <v>153</v>
      </c>
      <c r="B38" s="642"/>
      <c r="C38" s="642"/>
      <c r="D38" s="642"/>
      <c r="E38" s="642"/>
      <c r="F38" s="642"/>
      <c r="G38" s="642"/>
      <c r="H38" s="642"/>
      <c r="I38" s="642"/>
    </row>
    <row r="39" spans="1:10">
      <c r="A39" s="587" t="s">
        <v>154</v>
      </c>
      <c r="B39" s="587"/>
      <c r="C39" s="587"/>
      <c r="D39" s="587"/>
      <c r="E39" s="587" t="s">
        <v>155</v>
      </c>
      <c r="F39" s="587"/>
      <c r="G39" s="587"/>
      <c r="H39" s="587" t="s">
        <v>156</v>
      </c>
      <c r="I39" s="587"/>
    </row>
    <row r="40" spans="1:10" ht="13.5" customHeight="1">
      <c r="A40" s="643"/>
      <c r="B40" s="644"/>
      <c r="C40" s="644"/>
      <c r="D40" s="645"/>
      <c r="E40" s="646" t="s">
        <v>98</v>
      </c>
      <c r="F40" s="647"/>
      <c r="G40" s="648"/>
      <c r="H40" s="643" t="s">
        <v>157</v>
      </c>
      <c r="I40" s="645"/>
    </row>
    <row r="41" spans="1:10" ht="13.5" customHeight="1">
      <c r="A41" s="649" t="s">
        <v>158</v>
      </c>
      <c r="B41" s="650"/>
      <c r="C41" s="650"/>
      <c r="D41" s="651"/>
      <c r="E41" s="652" t="e">
        <f>IF(E42="","",E42+E43)</f>
        <v>#VALUE!</v>
      </c>
      <c r="F41" s="653"/>
      <c r="G41" s="654"/>
      <c r="H41" s="655"/>
      <c r="I41" s="656"/>
      <c r="J41" s="68" t="s">
        <v>159</v>
      </c>
    </row>
    <row r="42" spans="1:10" ht="13.5" customHeight="1">
      <c r="A42" s="649" t="s">
        <v>160</v>
      </c>
      <c r="B42" s="650"/>
      <c r="C42" s="650"/>
      <c r="D42" s="651"/>
      <c r="E42" s="652" t="e">
        <f>'国庫・施設（別紙1）（非表示）'!J11</f>
        <v>#VALUE!</v>
      </c>
      <c r="F42" s="653"/>
      <c r="G42" s="654"/>
      <c r="H42" s="657"/>
      <c r="I42" s="658"/>
      <c r="J42" s="69" t="s">
        <v>161</v>
      </c>
    </row>
    <row r="43" spans="1:10" ht="13.5" customHeight="1">
      <c r="A43" s="649" t="s">
        <v>162</v>
      </c>
      <c r="B43" s="650"/>
      <c r="C43" s="650"/>
      <c r="D43" s="651"/>
      <c r="E43" s="652" t="e">
        <f>SUM('別紙４－３'!J14)-E42</f>
        <v>#VALUE!</v>
      </c>
      <c r="F43" s="653"/>
      <c r="G43" s="654"/>
      <c r="H43" s="657"/>
      <c r="I43" s="658"/>
      <c r="J43" s="7" t="s">
        <v>163</v>
      </c>
    </row>
    <row r="44" spans="1:10" ht="13.5" customHeight="1">
      <c r="A44" s="649" t="s">
        <v>164</v>
      </c>
      <c r="B44" s="650"/>
      <c r="C44" s="650"/>
      <c r="D44" s="651"/>
      <c r="E44" s="652"/>
      <c r="F44" s="653"/>
      <c r="G44" s="654"/>
      <c r="H44" s="655"/>
      <c r="I44" s="656"/>
    </row>
    <row r="45" spans="1:10" ht="13.5" customHeight="1">
      <c r="A45" s="649" t="s">
        <v>165</v>
      </c>
      <c r="B45" s="650"/>
      <c r="C45" s="650"/>
      <c r="D45" s="651"/>
      <c r="E45" s="659"/>
      <c r="F45" s="660"/>
      <c r="G45" s="661"/>
      <c r="H45" s="662"/>
      <c r="I45" s="663"/>
    </row>
    <row r="46" spans="1:10" ht="13.5" customHeight="1">
      <c r="A46" s="649" t="s">
        <v>166</v>
      </c>
      <c r="B46" s="650"/>
      <c r="C46" s="650"/>
      <c r="D46" s="651"/>
      <c r="E46" s="659"/>
      <c r="F46" s="660"/>
      <c r="G46" s="661"/>
      <c r="H46" s="662"/>
      <c r="I46" s="663"/>
    </row>
    <row r="47" spans="1:10" ht="13.5" customHeight="1">
      <c r="A47" s="91"/>
      <c r="B47" s="92"/>
      <c r="C47" s="92"/>
      <c r="D47" s="93"/>
      <c r="E47" s="94"/>
      <c r="F47" s="95"/>
      <c r="G47" s="96"/>
      <c r="H47" s="562"/>
      <c r="I47" s="96"/>
    </row>
    <row r="48" spans="1:10" ht="15" customHeight="1">
      <c r="A48" s="587" t="s">
        <v>167</v>
      </c>
      <c r="B48" s="587"/>
      <c r="C48" s="587"/>
      <c r="D48" s="587"/>
      <c r="E48" s="675" t="e">
        <f>IF(E42="","",SUM(E41+E44+E45+E46))</f>
        <v>#VALUE!</v>
      </c>
      <c r="F48" s="676"/>
      <c r="G48" s="677"/>
      <c r="H48" s="678" t="e">
        <f>IF(H37=E48,"","←【確認】財源内訳の合計と整備費の合計が不一致")</f>
        <v>#VALUE!</v>
      </c>
      <c r="I48" s="679"/>
      <c r="J48" s="68" t="s">
        <v>168</v>
      </c>
    </row>
    <row r="49" spans="1:15" ht="21.65" customHeight="1">
      <c r="A49" s="680" t="s">
        <v>169</v>
      </c>
      <c r="B49" s="681"/>
      <c r="C49" s="681"/>
      <c r="D49" s="681"/>
      <c r="E49" s="681"/>
      <c r="F49" s="681"/>
      <c r="G49" s="681"/>
      <c r="H49" s="561"/>
      <c r="I49" s="536" t="str">
        <f>IF(H49="","←選択してください","")</f>
        <v>←選択してください</v>
      </c>
      <c r="J49" s="68" t="s">
        <v>170</v>
      </c>
    </row>
    <row r="50" spans="1:15" ht="13.5" customHeight="1">
      <c r="A50" s="682" t="s">
        <v>171</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172</v>
      </c>
      <c r="B56" s="97"/>
      <c r="C56" s="97"/>
      <c r="D56" s="97"/>
      <c r="E56" s="97"/>
      <c r="F56" s="97"/>
      <c r="G56" s="97"/>
      <c r="H56" s="97"/>
      <c r="I56" s="97"/>
    </row>
    <row r="57" spans="1:15" ht="13.5" customHeight="1">
      <c r="A57" s="98" t="s">
        <v>173</v>
      </c>
      <c r="B57" s="99"/>
      <c r="C57" s="99"/>
      <c r="D57" s="99"/>
      <c r="E57" s="99"/>
      <c r="F57" s="99"/>
      <c r="G57" s="99"/>
      <c r="H57" s="99"/>
      <c r="I57" s="99"/>
      <c r="J57" s="100"/>
      <c r="K57" s="100"/>
      <c r="L57" s="100"/>
      <c r="M57" s="100"/>
      <c r="N57" s="100"/>
      <c r="O57" s="100"/>
    </row>
  </sheetData>
  <sheetProtection algorithmName="SHA-512" hashValue="Jxm6ae5vW7fBX0/3cFsffWSb9eR2emPcUidGLjZrt1a7FdaPKX12x6yCMwLvBmGqR9JXbiu48xVSUwT+iZ3N8g==" saltValue="iGh2dAmvcPk1roa5f+YuLA==" spinCount="100000" sheet="1" objects="1" scenarios="1"/>
  <mergeCells count="99">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51:I54"/>
    <mergeCell ref="A55:D55"/>
    <mergeCell ref="E55:G55"/>
    <mergeCell ref="H55:I55"/>
    <mergeCell ref="A48:D48"/>
    <mergeCell ref="E48:G48"/>
    <mergeCell ref="H48:I48"/>
    <mergeCell ref="A49:G49"/>
    <mergeCell ref="A50:I50"/>
  </mergeCells>
  <phoneticPr fontId="23"/>
  <dataValidations count="3">
    <dataValidation allowBlank="1" showInputMessage="1" showErrorMessage="1" promptTitle="　年　月　日" prompt="年月日を入力" sqref="E12:F12 I12" xr:uid="{A5457BEA-A8E6-45CF-B7F2-51326CC41E25}"/>
    <dataValidation type="list" allowBlank="1" showInputMessage="1" showErrorMessage="1" sqref="H49" xr:uid="{2F1FA9C2-AB6C-4E70-AADE-B64078428895}">
      <formula1>"有,無"</formula1>
    </dataValidation>
    <dataValidation allowBlank="1" showInputMessage="1" showErrorMessage="1" prompt="○階建て　などを記入" sqref="H9" xr:uid="{72C916B0-2B4E-4699-926D-B9543218B6C0}"/>
  </dataValidations>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89140A86-AD01-45C3-AC83-E72CD105F039}">
          <x14:formula1>
            <xm:f>'管理用（このシートは削除しないでください）'!$D$3:$D$7</xm:f>
          </x14:formula1>
          <xm:sqref>D7:I7</xm:sqref>
        </x14:dataValidation>
        <x14:dataValidation type="list" allowBlank="1" showInputMessage="1" showErrorMessage="1" xr:uid="{06551514-EC96-4202-9021-29C3C091907E}">
          <x14:formula1>
            <xm:f>'管理用（このシートは削除しないでください）'!$F$3:$F$10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A505-319F-42DE-881F-2F5272771A97}">
  <sheetPr codeName="Sheet5">
    <tabColor theme="9" tint="0.39997558519241921"/>
    <pageSetUpPr fitToPage="1"/>
  </sheetPr>
  <dimension ref="A1:O57"/>
  <sheetViews>
    <sheetView view="pageBreakPreview" topLeftCell="A34" zoomScale="86" zoomScaleNormal="100" zoomScaleSheetLayoutView="86" workbookViewId="0">
      <selection activeCell="N16" sqref="N16"/>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112</v>
      </c>
    </row>
    <row r="2" spans="1:11" ht="19.5" customHeight="1">
      <c r="A2" s="586" t="s">
        <v>113</v>
      </c>
      <c r="B2" s="586"/>
      <c r="C2" s="586"/>
      <c r="D2" s="586"/>
      <c r="E2" s="586"/>
      <c r="F2" s="586"/>
      <c r="G2" s="586"/>
      <c r="H2" s="586"/>
      <c r="I2" s="586"/>
    </row>
    <row r="3" spans="1:11" ht="7.5" customHeight="1">
      <c r="A3" s="67"/>
    </row>
    <row r="4" spans="1:11" ht="18.75" customHeight="1">
      <c r="A4" s="587" t="s">
        <v>114</v>
      </c>
      <c r="B4" s="587"/>
      <c r="C4" s="587"/>
      <c r="D4" s="588" t="s">
        <v>178</v>
      </c>
      <c r="E4" s="589"/>
      <c r="F4" s="589"/>
      <c r="G4" s="589"/>
      <c r="H4" s="589"/>
      <c r="I4" s="590"/>
    </row>
    <row r="5" spans="1:11" ht="18.75" customHeight="1">
      <c r="A5" s="587" t="s">
        <v>116</v>
      </c>
      <c r="B5" s="587"/>
      <c r="C5" s="587"/>
      <c r="D5" s="591" t="s">
        <v>117</v>
      </c>
      <c r="E5" s="592"/>
      <c r="F5" s="592"/>
      <c r="G5" s="593"/>
      <c r="H5" s="587" t="s">
        <v>3</v>
      </c>
      <c r="I5" s="594"/>
      <c r="J5" s="69"/>
      <c r="K5" s="69"/>
    </row>
    <row r="6" spans="1:11" ht="22.5" customHeight="1">
      <c r="A6" s="691">
        <f>はじめに!C5</f>
        <v>0</v>
      </c>
      <c r="B6" s="692"/>
      <c r="C6" s="693"/>
      <c r="D6" s="691">
        <f>はじめに!C9</f>
        <v>0</v>
      </c>
      <c r="E6" s="692"/>
      <c r="F6" s="692"/>
      <c r="G6" s="693"/>
      <c r="H6" s="694">
        <f>はじめに!C10</f>
        <v>0</v>
      </c>
      <c r="I6" s="694"/>
      <c r="J6" s="70"/>
      <c r="K6" s="69"/>
    </row>
    <row r="7" spans="1:11" ht="14.25" customHeight="1">
      <c r="A7" s="587" t="s">
        <v>118</v>
      </c>
      <c r="B7" s="587"/>
      <c r="C7" s="587"/>
      <c r="D7" s="602" t="s">
        <v>179</v>
      </c>
      <c r="E7" s="603"/>
      <c r="F7" s="603"/>
      <c r="G7" s="603"/>
      <c r="H7" s="603"/>
      <c r="I7" s="604"/>
    </row>
    <row r="8" spans="1:11" ht="13.5" customHeight="1">
      <c r="A8" s="594" t="s">
        <v>120</v>
      </c>
      <c r="B8" s="594"/>
      <c r="C8" s="594"/>
      <c r="D8" s="605" t="s">
        <v>121</v>
      </c>
      <c r="E8" s="605"/>
      <c r="F8" s="605"/>
      <c r="G8" s="605"/>
      <c r="H8" s="605"/>
      <c r="I8" s="606"/>
    </row>
    <row r="9" spans="1:11" ht="13.5" customHeight="1">
      <c r="A9" s="594"/>
      <c r="B9" s="594"/>
      <c r="C9" s="594"/>
      <c r="D9" s="71" t="s">
        <v>122</v>
      </c>
      <c r="E9" s="607"/>
      <c r="F9" s="607"/>
      <c r="G9" s="607"/>
      <c r="H9" s="556" t="s">
        <v>180</v>
      </c>
      <c r="I9" s="72"/>
    </row>
    <row r="10" spans="1:11" ht="13.5" customHeight="1">
      <c r="A10" s="594"/>
      <c r="B10" s="594"/>
      <c r="C10" s="594"/>
      <c r="D10" s="608" t="s">
        <v>124</v>
      </c>
      <c r="E10" s="609"/>
      <c r="F10" s="609"/>
      <c r="G10" s="556" t="s">
        <v>125</v>
      </c>
      <c r="H10" s="73"/>
      <c r="I10" s="72"/>
    </row>
    <row r="11" spans="1:11" ht="14.25" customHeight="1">
      <c r="A11" s="594"/>
      <c r="B11" s="594"/>
      <c r="C11" s="594"/>
      <c r="D11" s="610" t="s">
        <v>126</v>
      </c>
      <c r="E11" s="611"/>
      <c r="F11" s="611"/>
      <c r="G11" s="555" t="s">
        <v>125</v>
      </c>
      <c r="H11" s="74"/>
      <c r="I11" s="75"/>
    </row>
    <row r="12" spans="1:11" ht="13.5" customHeight="1">
      <c r="A12" s="591" t="s">
        <v>127</v>
      </c>
      <c r="B12" s="592"/>
      <c r="C12" s="593"/>
      <c r="D12" s="76" t="s">
        <v>128</v>
      </c>
      <c r="E12" s="612">
        <v>45876</v>
      </c>
      <c r="F12" s="613"/>
      <c r="G12" s="77" t="s">
        <v>129</v>
      </c>
      <c r="H12" s="78" t="s">
        <v>130</v>
      </c>
      <c r="I12" s="313" t="s">
        <v>131</v>
      </c>
    </row>
    <row r="13" spans="1:11" ht="13.5" customHeight="1">
      <c r="A13" s="614" t="s">
        <v>132</v>
      </c>
      <c r="B13" s="615"/>
      <c r="C13" s="615"/>
      <c r="D13" s="615"/>
      <c r="E13" s="615"/>
      <c r="F13" s="615"/>
      <c r="G13" s="615"/>
      <c r="H13" s="615"/>
      <c r="I13" s="616"/>
    </row>
    <row r="14" spans="1:11" ht="14.25" customHeight="1">
      <c r="A14" s="79" t="s">
        <v>133</v>
      </c>
      <c r="B14" s="594" t="s">
        <v>134</v>
      </c>
      <c r="C14" s="594"/>
      <c r="D14" s="591"/>
      <c r="E14" s="594" t="s">
        <v>135</v>
      </c>
      <c r="F14" s="594"/>
      <c r="G14" s="79" t="s">
        <v>136</v>
      </c>
      <c r="H14" s="79" t="s">
        <v>137</v>
      </c>
      <c r="I14" s="80" t="s">
        <v>138</v>
      </c>
    </row>
    <row r="15" spans="1:11" ht="13.5" customHeight="1">
      <c r="A15" s="81" t="s">
        <v>139</v>
      </c>
      <c r="B15" s="595" t="s">
        <v>140</v>
      </c>
      <c r="C15" s="595"/>
      <c r="D15" s="595"/>
      <c r="E15" s="689" t="s">
        <v>149</v>
      </c>
      <c r="F15" s="690"/>
      <c r="G15" s="82" t="s">
        <v>142</v>
      </c>
      <c r="H15" s="82" t="s">
        <v>143</v>
      </c>
      <c r="I15" s="72" t="s">
        <v>144</v>
      </c>
    </row>
    <row r="16" spans="1:11" ht="13.5" customHeight="1">
      <c r="A16" s="619" t="s">
        <v>145</v>
      </c>
      <c r="B16" s="595" t="s">
        <v>140</v>
      </c>
      <c r="C16" s="595"/>
      <c r="D16" s="595"/>
      <c r="E16" s="617"/>
      <c r="F16" s="618"/>
      <c r="G16" s="314" t="s">
        <v>146</v>
      </c>
      <c r="H16" s="315" t="s">
        <v>146</v>
      </c>
      <c r="I16" s="72" t="s">
        <v>144</v>
      </c>
    </row>
    <row r="17" spans="1:10" ht="21.65" customHeight="1">
      <c r="A17" s="619"/>
      <c r="B17" s="595" t="s">
        <v>181</v>
      </c>
      <c r="C17" s="595"/>
      <c r="D17" s="595"/>
      <c r="E17" s="620"/>
      <c r="F17" s="621"/>
      <c r="G17" s="83" t="str">
        <f t="shared" ref="G17:G22" si="0">IF(H17="","",H17/E17)</f>
        <v/>
      </c>
      <c r="H17" s="316"/>
      <c r="I17" s="72" t="s">
        <v>144</v>
      </c>
    </row>
    <row r="18" spans="1:10" ht="21.65" customHeight="1">
      <c r="A18" s="619"/>
      <c r="B18" s="622" t="s">
        <v>140</v>
      </c>
      <c r="C18" s="622"/>
      <c r="D18" s="622"/>
      <c r="E18" s="623"/>
      <c r="F18" s="624"/>
      <c r="G18" s="83" t="str">
        <f t="shared" si="0"/>
        <v/>
      </c>
      <c r="H18" s="317"/>
      <c r="I18" s="72" t="s">
        <v>144</v>
      </c>
    </row>
    <row r="19" spans="1:10" ht="21.65" customHeight="1">
      <c r="A19" s="619"/>
      <c r="B19" s="622" t="s">
        <v>140</v>
      </c>
      <c r="C19" s="622"/>
      <c r="D19" s="622"/>
      <c r="E19" s="623" t="s">
        <v>140</v>
      </c>
      <c r="F19" s="624"/>
      <c r="G19" s="83" t="str">
        <f t="shared" si="0"/>
        <v/>
      </c>
      <c r="H19" s="317"/>
      <c r="I19" s="72" t="s">
        <v>144</v>
      </c>
    </row>
    <row r="20" spans="1:10">
      <c r="A20" s="619"/>
      <c r="B20" s="622" t="s">
        <v>140</v>
      </c>
      <c r="C20" s="622"/>
      <c r="D20" s="622"/>
      <c r="E20" s="623" t="s">
        <v>140</v>
      </c>
      <c r="F20" s="624"/>
      <c r="G20" s="83" t="str">
        <f t="shared" si="0"/>
        <v/>
      </c>
      <c r="H20" s="317"/>
      <c r="I20" s="72" t="s">
        <v>144</v>
      </c>
    </row>
    <row r="21" spans="1:10" ht="15" customHeight="1">
      <c r="A21" s="619"/>
      <c r="B21" s="622" t="s">
        <v>140</v>
      </c>
      <c r="C21" s="622"/>
      <c r="D21" s="622"/>
      <c r="E21" s="623" t="s">
        <v>140</v>
      </c>
      <c r="F21" s="624"/>
      <c r="G21" s="83" t="str">
        <f t="shared" si="0"/>
        <v/>
      </c>
      <c r="H21" s="317"/>
      <c r="I21" s="72" t="s">
        <v>144</v>
      </c>
    </row>
    <row r="22" spans="1:10" ht="15" customHeight="1">
      <c r="A22" s="619"/>
      <c r="B22" s="622" t="s">
        <v>140</v>
      </c>
      <c r="C22" s="622"/>
      <c r="D22" s="622"/>
      <c r="E22" s="623" t="s">
        <v>140</v>
      </c>
      <c r="F22" s="624"/>
      <c r="G22" s="83" t="str">
        <f t="shared" si="0"/>
        <v/>
      </c>
      <c r="H22" s="317"/>
      <c r="I22" s="72" t="s">
        <v>144</v>
      </c>
    </row>
    <row r="23" spans="1:10" ht="15" customHeight="1">
      <c r="A23" s="84"/>
      <c r="B23" s="73"/>
      <c r="C23" s="73"/>
      <c r="D23" s="73"/>
      <c r="E23" s="617" t="s">
        <v>140</v>
      </c>
      <c r="F23" s="618"/>
      <c r="G23" s="83" t="str">
        <f t="shared" ref="G23:G24" si="1">IF(H23="","",H23/E23)</f>
        <v/>
      </c>
      <c r="H23" s="318"/>
      <c r="I23" s="72"/>
    </row>
    <row r="24" spans="1:10" ht="15" customHeight="1">
      <c r="A24" s="84"/>
      <c r="B24" s="73"/>
      <c r="C24" s="73"/>
      <c r="D24" s="73"/>
      <c r="E24" s="617" t="s">
        <v>140</v>
      </c>
      <c r="F24" s="618"/>
      <c r="G24" s="83" t="str">
        <f t="shared" si="1"/>
        <v/>
      </c>
      <c r="H24" s="318"/>
      <c r="I24" s="72"/>
    </row>
    <row r="25" spans="1:10" ht="15" customHeight="1">
      <c r="A25" s="85"/>
      <c r="B25" s="625" t="s">
        <v>148</v>
      </c>
      <c r="C25" s="626"/>
      <c r="D25" s="626"/>
      <c r="E25" s="627" t="str">
        <f>IF(SUM(E16:F24)=0,"",SUM(E16:F24))</f>
        <v/>
      </c>
      <c r="F25" s="627"/>
      <c r="G25" s="319" t="str">
        <f>IF(H25="","",H25/E25)</f>
        <v/>
      </c>
      <c r="H25" s="320" t="str">
        <f>IF(SUM(H16:H24)=0,"",SUM(H16:H24))</f>
        <v/>
      </c>
      <c r="I25" s="86"/>
    </row>
    <row r="26" spans="1:10">
      <c r="A26" s="87" t="s">
        <v>139</v>
      </c>
      <c r="B26" s="628" t="s">
        <v>140</v>
      </c>
      <c r="C26" s="605"/>
      <c r="D26" s="606"/>
      <c r="E26" s="629" t="s">
        <v>149</v>
      </c>
      <c r="F26" s="630"/>
      <c r="G26" s="88" t="s">
        <v>142</v>
      </c>
      <c r="H26" s="88" t="s">
        <v>143</v>
      </c>
      <c r="I26" s="72" t="s">
        <v>144</v>
      </c>
      <c r="J26" s="68" t="s">
        <v>150</v>
      </c>
    </row>
    <row r="27" spans="1:10" ht="13.5" customHeight="1">
      <c r="A27" s="638" t="s">
        <v>151</v>
      </c>
      <c r="B27" s="633" t="s">
        <v>140</v>
      </c>
      <c r="C27" s="634"/>
      <c r="D27" s="635"/>
      <c r="E27" s="636" t="s">
        <v>140</v>
      </c>
      <c r="F27" s="637"/>
      <c r="G27" s="83" t="str">
        <f t="shared" ref="G27:G35" si="2">IF(H27="","",H27/E27)</f>
        <v/>
      </c>
      <c r="H27" s="316"/>
      <c r="I27" s="72" t="s">
        <v>144</v>
      </c>
    </row>
    <row r="28" spans="1:10">
      <c r="A28" s="638"/>
      <c r="B28" s="633" t="s">
        <v>140</v>
      </c>
      <c r="C28" s="634"/>
      <c r="D28" s="635"/>
      <c r="E28" s="636"/>
      <c r="F28" s="637"/>
      <c r="G28" s="83" t="str">
        <f t="shared" si="2"/>
        <v/>
      </c>
      <c r="H28" s="316"/>
      <c r="I28" s="72" t="s">
        <v>144</v>
      </c>
    </row>
    <row r="29" spans="1:10">
      <c r="A29" s="638"/>
      <c r="B29" s="633" t="s">
        <v>140</v>
      </c>
      <c r="C29" s="634"/>
      <c r="D29" s="635"/>
      <c r="E29" s="636"/>
      <c r="F29" s="637"/>
      <c r="G29" s="83" t="str">
        <f t="shared" si="2"/>
        <v/>
      </c>
      <c r="H29" s="316"/>
      <c r="I29" s="72" t="s">
        <v>144</v>
      </c>
    </row>
    <row r="30" spans="1:10">
      <c r="A30" s="638"/>
      <c r="B30" s="633" t="s">
        <v>140</v>
      </c>
      <c r="C30" s="634"/>
      <c r="D30" s="635"/>
      <c r="E30" s="636"/>
      <c r="F30" s="637"/>
      <c r="G30" s="83" t="str">
        <f t="shared" si="2"/>
        <v/>
      </c>
      <c r="H30" s="316"/>
      <c r="I30" s="72" t="s">
        <v>144</v>
      </c>
    </row>
    <row r="31" spans="1:10">
      <c r="A31" s="638"/>
      <c r="B31" s="633" t="s">
        <v>140</v>
      </c>
      <c r="C31" s="634"/>
      <c r="D31" s="635"/>
      <c r="E31" s="636" t="s">
        <v>140</v>
      </c>
      <c r="F31" s="637"/>
      <c r="G31" s="83" t="str">
        <f t="shared" si="2"/>
        <v/>
      </c>
      <c r="H31" s="316"/>
      <c r="I31" s="72" t="s">
        <v>144</v>
      </c>
    </row>
    <row r="32" spans="1:10">
      <c r="A32" s="638"/>
      <c r="B32" s="633" t="s">
        <v>140</v>
      </c>
      <c r="C32" s="634"/>
      <c r="D32" s="635"/>
      <c r="E32" s="636" t="s">
        <v>140</v>
      </c>
      <c r="F32" s="637"/>
      <c r="G32" s="83" t="str">
        <f t="shared" si="2"/>
        <v/>
      </c>
      <c r="H32" s="316"/>
      <c r="I32" s="72" t="s">
        <v>144</v>
      </c>
    </row>
    <row r="33" spans="1:10">
      <c r="A33" s="638"/>
      <c r="B33" s="633" t="s">
        <v>140</v>
      </c>
      <c r="C33" s="634"/>
      <c r="D33" s="635"/>
      <c r="E33" s="636" t="s">
        <v>140</v>
      </c>
      <c r="F33" s="637"/>
      <c r="G33" s="83" t="str">
        <f t="shared" si="2"/>
        <v/>
      </c>
      <c r="H33" s="316"/>
      <c r="I33" s="72" t="s">
        <v>144</v>
      </c>
    </row>
    <row r="34" spans="1:10">
      <c r="A34" s="89"/>
      <c r="B34" s="557"/>
      <c r="C34" s="556"/>
      <c r="D34" s="558"/>
      <c r="E34" s="636" t="s">
        <v>140</v>
      </c>
      <c r="F34" s="637"/>
      <c r="G34" s="83" t="str">
        <f t="shared" si="2"/>
        <v/>
      </c>
      <c r="H34" s="316"/>
      <c r="I34" s="72"/>
    </row>
    <row r="35" spans="1:10">
      <c r="A35" s="89"/>
      <c r="B35" s="559"/>
      <c r="C35" s="555"/>
      <c r="D35" s="560"/>
      <c r="E35" s="636" t="s">
        <v>140</v>
      </c>
      <c r="F35" s="637"/>
      <c r="G35" s="83" t="str">
        <f t="shared" si="2"/>
        <v/>
      </c>
      <c r="H35" s="316"/>
      <c r="I35" s="72"/>
    </row>
    <row r="36" spans="1:10" ht="15" customHeight="1">
      <c r="A36" s="321"/>
      <c r="B36" s="631" t="s">
        <v>148</v>
      </c>
      <c r="C36" s="631"/>
      <c r="D36" s="631"/>
      <c r="E36" s="632" t="str">
        <f>IF(SUM(E27:F35)=0,"",SUM(E27:F35))</f>
        <v/>
      </c>
      <c r="F36" s="632"/>
      <c r="G36" s="319" t="str">
        <f>IF(H36="","",H36/E36)</f>
        <v/>
      </c>
      <c r="H36" s="320" t="str">
        <f>IF(SUM(H27:H35)=0,"",SUM(H27:H35))</f>
        <v/>
      </c>
      <c r="I36" s="86"/>
    </row>
    <row r="37" spans="1:10" ht="15" customHeight="1">
      <c r="A37" s="639" t="s">
        <v>152</v>
      </c>
      <c r="B37" s="639"/>
      <c r="C37" s="639"/>
      <c r="D37" s="639"/>
      <c r="E37" s="640" t="str">
        <f>IF(E36="",E25,E25+E36)</f>
        <v/>
      </c>
      <c r="F37" s="641"/>
      <c r="G37" s="322" t="str">
        <f>IF(H37="","",H37/E37)</f>
        <v/>
      </c>
      <c r="H37" s="323" t="str">
        <f>IF(H36="",H25,H25+H36)</f>
        <v/>
      </c>
      <c r="I37" s="90"/>
    </row>
    <row r="38" spans="1:10">
      <c r="A38" s="642" t="s">
        <v>153</v>
      </c>
      <c r="B38" s="642"/>
      <c r="C38" s="642"/>
      <c r="D38" s="642"/>
      <c r="E38" s="642"/>
      <c r="F38" s="642"/>
      <c r="G38" s="642"/>
      <c r="H38" s="642"/>
      <c r="I38" s="642"/>
    </row>
    <row r="39" spans="1:10">
      <c r="A39" s="587" t="s">
        <v>154</v>
      </c>
      <c r="B39" s="587"/>
      <c r="C39" s="587"/>
      <c r="D39" s="587"/>
      <c r="E39" s="587" t="s">
        <v>155</v>
      </c>
      <c r="F39" s="587"/>
      <c r="G39" s="587"/>
      <c r="H39" s="587" t="s">
        <v>156</v>
      </c>
      <c r="I39" s="587"/>
    </row>
    <row r="40" spans="1:10" ht="13.5" customHeight="1">
      <c r="A40" s="643"/>
      <c r="B40" s="644"/>
      <c r="C40" s="644"/>
      <c r="D40" s="645"/>
      <c r="E40" s="646" t="s">
        <v>98</v>
      </c>
      <c r="F40" s="647"/>
      <c r="G40" s="648"/>
      <c r="H40" s="643" t="s">
        <v>157</v>
      </c>
      <c r="I40" s="645"/>
    </row>
    <row r="41" spans="1:10" ht="13.5" customHeight="1">
      <c r="A41" s="649" t="s">
        <v>158</v>
      </c>
      <c r="B41" s="650"/>
      <c r="C41" s="650"/>
      <c r="D41" s="651"/>
      <c r="E41" s="652" t="e">
        <f>IF(E42="","",E42+E43)</f>
        <v>#VALUE!</v>
      </c>
      <c r="F41" s="653"/>
      <c r="G41" s="654"/>
      <c r="H41" s="655"/>
      <c r="I41" s="656"/>
      <c r="J41" s="68" t="s">
        <v>159</v>
      </c>
    </row>
    <row r="42" spans="1:10" ht="13.5" customHeight="1">
      <c r="A42" s="649" t="s">
        <v>160</v>
      </c>
      <c r="B42" s="650"/>
      <c r="C42" s="650"/>
      <c r="D42" s="651"/>
      <c r="E42" s="652" t="e">
        <f>'国庫・施設（別紙1）（非表示）'!J13</f>
        <v>#VALUE!</v>
      </c>
      <c r="F42" s="653"/>
      <c r="G42" s="654"/>
      <c r="H42" s="657"/>
      <c r="I42" s="658"/>
      <c r="J42" s="69" t="s">
        <v>161</v>
      </c>
    </row>
    <row r="43" spans="1:10" ht="13.5" customHeight="1">
      <c r="A43" s="649" t="s">
        <v>162</v>
      </c>
      <c r="B43" s="650"/>
      <c r="C43" s="650"/>
      <c r="D43" s="651"/>
      <c r="E43" s="652" t="e">
        <f>SUM('別紙４－３'!J15)-E42</f>
        <v>#VALUE!</v>
      </c>
      <c r="F43" s="653"/>
      <c r="G43" s="654"/>
      <c r="H43" s="657"/>
      <c r="I43" s="658"/>
      <c r="J43" s="7" t="s">
        <v>163</v>
      </c>
    </row>
    <row r="44" spans="1:10" ht="13.5" customHeight="1">
      <c r="A44" s="649" t="s">
        <v>164</v>
      </c>
      <c r="B44" s="650"/>
      <c r="C44" s="650"/>
      <c r="D44" s="651"/>
      <c r="E44" s="652"/>
      <c r="F44" s="653"/>
      <c r="G44" s="654"/>
      <c r="H44" s="655"/>
      <c r="I44" s="656"/>
    </row>
    <row r="45" spans="1:10" ht="13.5" customHeight="1">
      <c r="A45" s="649" t="s">
        <v>165</v>
      </c>
      <c r="B45" s="650"/>
      <c r="C45" s="650"/>
      <c r="D45" s="651"/>
      <c r="E45" s="659"/>
      <c r="F45" s="660"/>
      <c r="G45" s="661"/>
      <c r="H45" s="662"/>
      <c r="I45" s="663"/>
    </row>
    <row r="46" spans="1:10" ht="13.5" customHeight="1">
      <c r="A46" s="649" t="s">
        <v>166</v>
      </c>
      <c r="B46" s="650"/>
      <c r="C46" s="650"/>
      <c r="D46" s="651"/>
      <c r="E46" s="659"/>
      <c r="F46" s="660"/>
      <c r="G46" s="661"/>
      <c r="H46" s="662"/>
      <c r="I46" s="663"/>
    </row>
    <row r="47" spans="1:10" ht="13.5" customHeight="1">
      <c r="A47" s="91"/>
      <c r="B47" s="92"/>
      <c r="C47" s="92"/>
      <c r="D47" s="93"/>
      <c r="E47" s="94"/>
      <c r="F47" s="95"/>
      <c r="G47" s="96"/>
      <c r="H47" s="94"/>
      <c r="I47" s="96"/>
    </row>
    <row r="48" spans="1:10" ht="15" customHeight="1">
      <c r="A48" s="587" t="s">
        <v>167</v>
      </c>
      <c r="B48" s="587"/>
      <c r="C48" s="587"/>
      <c r="D48" s="587"/>
      <c r="E48" s="675" t="e">
        <f>IF(E42="","",SUM(E41+E44+E45+E46))</f>
        <v>#VALUE!</v>
      </c>
      <c r="F48" s="676"/>
      <c r="G48" s="677"/>
      <c r="H48" s="678" t="e">
        <f>IF(H37=E48,"","←【確認】財源内訳の合計と整備費の合計が不一致")</f>
        <v>#VALUE!</v>
      </c>
      <c r="I48" s="679"/>
      <c r="J48" s="68" t="s">
        <v>168</v>
      </c>
    </row>
    <row r="49" spans="1:15" ht="21.65" customHeight="1">
      <c r="A49" s="680" t="s">
        <v>169</v>
      </c>
      <c r="B49" s="681"/>
      <c r="C49" s="681"/>
      <c r="D49" s="681"/>
      <c r="E49" s="681"/>
      <c r="F49" s="681"/>
      <c r="G49" s="681"/>
      <c r="H49" s="561" t="s">
        <v>182</v>
      </c>
      <c r="I49" s="536" t="str">
        <f>IF(H49="","←選択してください","")</f>
        <v/>
      </c>
      <c r="J49" s="68" t="s">
        <v>170</v>
      </c>
    </row>
    <row r="50" spans="1:15" ht="13.5" customHeight="1">
      <c r="A50" s="682" t="s">
        <v>171</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172</v>
      </c>
      <c r="B56" s="97"/>
      <c r="C56" s="97"/>
      <c r="D56" s="97"/>
      <c r="E56" s="97"/>
      <c r="F56" s="97"/>
      <c r="G56" s="97"/>
      <c r="H56" s="97"/>
      <c r="I56" s="97"/>
    </row>
    <row r="57" spans="1:15" ht="13.5" customHeight="1">
      <c r="A57" s="98" t="s">
        <v>173</v>
      </c>
      <c r="B57" s="99"/>
      <c r="C57" s="99"/>
      <c r="D57" s="99"/>
      <c r="E57" s="99"/>
      <c r="F57" s="99"/>
      <c r="G57" s="99"/>
      <c r="H57" s="99"/>
      <c r="I57" s="99"/>
      <c r="J57" s="100"/>
      <c r="K57" s="100"/>
      <c r="L57" s="100"/>
      <c r="M57" s="100"/>
      <c r="N57" s="100"/>
      <c r="O57" s="100"/>
    </row>
  </sheetData>
  <sheetProtection algorithmName="SHA-512" hashValue="S/JUmIzyBjL7fAl6M4rI//4HinX4bcMw709XCiqAhYkJGyLeAvuT30UBRlkvjHjhGP8y0bUSj2OoD+QETT+O3w==" saltValue="SzTMby2y5dVTg0iwUMZSTw==" spinCount="100000" sheet="1" objects="1" scenarios="1"/>
  <mergeCells count="99">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51:I54"/>
    <mergeCell ref="A55:D55"/>
    <mergeCell ref="E55:G55"/>
    <mergeCell ref="H55:I55"/>
    <mergeCell ref="A48:D48"/>
    <mergeCell ref="E48:G48"/>
    <mergeCell ref="H48:I48"/>
    <mergeCell ref="A49:G49"/>
    <mergeCell ref="A50:I50"/>
  </mergeCells>
  <phoneticPr fontId="23"/>
  <dataValidations count="3">
    <dataValidation type="list" allowBlank="1" showInputMessage="1" showErrorMessage="1" sqref="H49" xr:uid="{A8700023-489A-4061-882C-3DD8036B4D34}">
      <formula1>"有,無"</formula1>
    </dataValidation>
    <dataValidation allowBlank="1" showInputMessage="1" showErrorMessage="1" promptTitle="　年　月　日" prompt="年月日を入力" sqref="E12:F12 I12" xr:uid="{08C71F5F-832F-4776-85B6-7B3684DE3B89}"/>
    <dataValidation allowBlank="1" showInputMessage="1" showErrorMessage="1" prompt="○階建て　などを記入" sqref="H9" xr:uid="{457DE110-9A9F-43FF-9665-9E7EC96D5A43}"/>
  </dataValidations>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470F62E9-5D5C-4463-AB84-B6F2BC7620E0}">
          <x14:formula1>
            <xm:f>'管理用（このシートは削除しないでください）'!$D$3:$D$7</xm:f>
          </x14:formula1>
          <xm:sqref>D7:I7</xm:sqref>
        </x14:dataValidation>
        <x14:dataValidation type="list" allowBlank="1" showInputMessage="1" showErrorMessage="1" xr:uid="{6B091245-89AA-4E7B-8E08-BAACA52E5DC6}">
          <x14:formula1>
            <xm:f>'管理用（このシートは削除しないでください）'!$F$3:$F$10</xm:f>
          </x14:formula1>
          <xm:sqref>E9:G9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E92D-CE00-46C4-BE93-2205B20D4E64}">
  <sheetPr codeName="Sheet6">
    <tabColor rgb="FFFFC000"/>
    <pageSetUpPr fitToPage="1"/>
  </sheetPr>
  <dimension ref="A1:K31"/>
  <sheetViews>
    <sheetView showZeros="0" view="pageBreakPreview" zoomScale="70" zoomScaleNormal="70" zoomScaleSheetLayoutView="70" zoomScalePageLayoutView="70" workbookViewId="0">
      <pane xSplit="2" ySplit="11" topLeftCell="C12" activePane="bottomRight" state="frozen"/>
      <selection pane="topRight" activeCell="J66" sqref="J66"/>
      <selection pane="bottomLeft" activeCell="J66" sqref="J66"/>
      <selection pane="bottomRight" activeCell="C5" sqref="C5:I5"/>
    </sheetView>
  </sheetViews>
  <sheetFormatPr defaultColWidth="9" defaultRowHeight="13"/>
  <cols>
    <col min="1" max="1" width="1.453125" style="101" customWidth="1"/>
    <col min="2" max="2" width="24.7265625" style="101" customWidth="1"/>
    <col min="3" max="4" width="18.453125" style="101" customWidth="1"/>
    <col min="5" max="5" width="5.81640625" style="101" customWidth="1"/>
    <col min="6" max="9" width="13" style="101" customWidth="1"/>
    <col min="10" max="10" width="1.453125" style="101" customWidth="1"/>
    <col min="11" max="16384" width="9" style="101"/>
  </cols>
  <sheetData>
    <row r="1" spans="2:11" ht="14">
      <c r="B1" s="116" t="s">
        <v>183</v>
      </c>
    </row>
    <row r="3" spans="2:11">
      <c r="B3" s="115" t="s">
        <v>184</v>
      </c>
      <c r="C3" s="697" t="s">
        <v>185</v>
      </c>
      <c r="D3" s="697"/>
      <c r="E3" s="697"/>
      <c r="F3" s="697"/>
      <c r="G3" s="697"/>
      <c r="K3" s="101" t="s">
        <v>184</v>
      </c>
    </row>
    <row r="5" spans="2:11" ht="17.25" customHeight="1">
      <c r="B5" s="102" t="s">
        <v>186</v>
      </c>
      <c r="C5" s="698">
        <f>はじめに!C9</f>
        <v>0</v>
      </c>
      <c r="D5" s="698"/>
      <c r="E5" s="698"/>
      <c r="F5" s="698"/>
      <c r="G5" s="698"/>
      <c r="H5" s="698"/>
      <c r="I5" s="698"/>
      <c r="K5" s="65" t="s">
        <v>187</v>
      </c>
    </row>
    <row r="6" spans="2:11" ht="17.25" customHeight="1">
      <c r="B6" s="102" t="s">
        <v>188</v>
      </c>
      <c r="C6" s="699">
        <f>はじめに!C10</f>
        <v>0</v>
      </c>
      <c r="D6" s="699"/>
      <c r="E6" s="699"/>
      <c r="F6" s="699"/>
      <c r="G6" s="699"/>
      <c r="H6" s="699"/>
      <c r="I6" s="699"/>
    </row>
    <row r="7" spans="2:11" ht="21.65" customHeight="1">
      <c r="B7" s="102" t="s">
        <v>189</v>
      </c>
      <c r="C7" s="102"/>
      <c r="D7" s="102"/>
      <c r="E7" s="700" t="s">
        <v>190</v>
      </c>
      <c r="F7" s="700"/>
      <c r="G7" s="700"/>
      <c r="H7" s="700"/>
      <c r="I7" s="700"/>
    </row>
    <row r="8" spans="2:11" ht="17.25" customHeight="1">
      <c r="B8" s="102" t="s">
        <v>191</v>
      </c>
      <c r="C8" s="102"/>
      <c r="D8" s="102"/>
      <c r="E8" s="102"/>
      <c r="F8" s="102"/>
      <c r="G8" s="102"/>
      <c r="H8" s="102"/>
      <c r="I8" s="102"/>
    </row>
    <row r="9" spans="2:11" ht="7.5" customHeight="1" thickBot="1"/>
    <row r="10" spans="2:11">
      <c r="B10" s="103" t="s">
        <v>192</v>
      </c>
      <c r="C10" s="104" t="s">
        <v>193</v>
      </c>
      <c r="D10" s="104" t="s">
        <v>194</v>
      </c>
      <c r="E10" s="104" t="s">
        <v>195</v>
      </c>
      <c r="F10" s="105" t="s">
        <v>196</v>
      </c>
      <c r="G10" s="105" t="s">
        <v>155</v>
      </c>
      <c r="H10" s="104" t="s">
        <v>197</v>
      </c>
      <c r="I10" s="106" t="s">
        <v>156</v>
      </c>
    </row>
    <row r="11" spans="2:11">
      <c r="B11" s="107" t="s">
        <v>198</v>
      </c>
      <c r="C11" s="108"/>
      <c r="D11" s="108"/>
      <c r="E11" s="108"/>
      <c r="F11" s="109" t="s">
        <v>199</v>
      </c>
      <c r="G11" s="110" t="s">
        <v>199</v>
      </c>
      <c r="H11" s="108"/>
      <c r="I11" s="111"/>
    </row>
    <row r="12" spans="2:11" ht="17.5" customHeight="1">
      <c r="B12" s="353"/>
      <c r="C12" s="354"/>
      <c r="D12" s="354"/>
      <c r="E12" s="355"/>
      <c r="F12" s="112"/>
      <c r="G12" s="114">
        <f>F12*E12</f>
        <v>0</v>
      </c>
      <c r="H12" s="354"/>
      <c r="I12" s="356"/>
    </row>
    <row r="13" spans="2:11" ht="38.5" customHeight="1">
      <c r="B13" s="357" t="s">
        <v>200</v>
      </c>
      <c r="C13" s="358"/>
      <c r="D13" s="358"/>
      <c r="E13" s="359"/>
      <c r="F13" s="365" t="str">
        <f>IF(G13="","",G13/E13)</f>
        <v/>
      </c>
      <c r="G13" s="380"/>
      <c r="H13" s="358"/>
      <c r="I13" s="361"/>
    </row>
    <row r="14" spans="2:11" ht="38.5" customHeight="1">
      <c r="B14" s="357" t="s">
        <v>201</v>
      </c>
      <c r="C14" s="358"/>
      <c r="D14" s="358"/>
      <c r="E14" s="359"/>
      <c r="F14" s="365" t="str">
        <f t="shared" ref="F14:F15" si="0">IF(G14="","",G14/E14)</f>
        <v/>
      </c>
      <c r="G14" s="380"/>
      <c r="H14" s="358"/>
      <c r="I14" s="361"/>
    </row>
    <row r="15" spans="2:11" ht="38.5" customHeight="1">
      <c r="B15" s="357" t="s">
        <v>202</v>
      </c>
      <c r="C15" s="358"/>
      <c r="D15" s="358"/>
      <c r="E15" s="359"/>
      <c r="F15" s="365" t="str">
        <f t="shared" si="0"/>
        <v/>
      </c>
      <c r="G15" s="380"/>
      <c r="H15" s="358"/>
      <c r="I15" s="361"/>
    </row>
    <row r="16" spans="2:11" ht="17.5" customHeight="1">
      <c r="B16" s="362"/>
      <c r="C16" s="363"/>
      <c r="D16" s="363"/>
      <c r="E16" s="364"/>
      <c r="F16" s="365"/>
      <c r="G16" s="360"/>
      <c r="H16" s="363"/>
      <c r="I16" s="366"/>
    </row>
    <row r="17" spans="1:10" ht="22">
      <c r="B17" s="367"/>
      <c r="C17" s="368"/>
      <c r="D17" s="368"/>
      <c r="E17" s="369"/>
      <c r="F17" s="370"/>
      <c r="G17" s="371"/>
      <c r="H17" s="537" t="s">
        <v>203</v>
      </c>
      <c r="I17" s="538" t="s">
        <v>204</v>
      </c>
    </row>
    <row r="18" spans="1:10" ht="22">
      <c r="B18" s="367"/>
      <c r="C18" s="368"/>
      <c r="D18" s="368"/>
      <c r="E18" s="369"/>
      <c r="F18" s="370"/>
      <c r="G18" s="371"/>
      <c r="H18" s="537" t="s">
        <v>205</v>
      </c>
      <c r="I18" s="538" t="s">
        <v>206</v>
      </c>
    </row>
    <row r="19" spans="1:10">
      <c r="B19" s="705" t="s">
        <v>207</v>
      </c>
      <c r="C19" s="703" t="s">
        <v>208</v>
      </c>
      <c r="D19" s="703" t="s">
        <v>208</v>
      </c>
      <c r="E19" s="703" t="s">
        <v>208</v>
      </c>
      <c r="F19" s="707" t="s">
        <v>208</v>
      </c>
      <c r="G19" s="701">
        <f>SUM(G12:G18)</f>
        <v>0</v>
      </c>
      <c r="H19" s="703" t="s">
        <v>208</v>
      </c>
      <c r="I19" s="695" t="s">
        <v>208</v>
      </c>
      <c r="J19" s="695"/>
    </row>
    <row r="20" spans="1:10">
      <c r="B20" s="706"/>
      <c r="C20" s="704"/>
      <c r="D20" s="704"/>
      <c r="E20" s="704"/>
      <c r="F20" s="708"/>
      <c r="G20" s="702"/>
      <c r="H20" s="704"/>
      <c r="I20" s="696"/>
      <c r="J20" s="696"/>
    </row>
    <row r="21" spans="1:10">
      <c r="B21" s="107" t="s">
        <v>209</v>
      </c>
      <c r="C21" s="108"/>
      <c r="D21" s="108"/>
      <c r="E21" s="108"/>
      <c r="F21" s="113" t="s">
        <v>210</v>
      </c>
      <c r="G21" s="114" t="s">
        <v>199</v>
      </c>
      <c r="H21" s="108"/>
      <c r="I21" s="111"/>
    </row>
    <row r="22" spans="1:10">
      <c r="B22" s="372"/>
      <c r="C22" s="373"/>
      <c r="D22" s="373"/>
      <c r="E22" s="374"/>
      <c r="F22" s="375" t="str">
        <f t="shared" ref="F22:F26" si="1">IF(G22="","",G22/E22)</f>
        <v/>
      </c>
      <c r="G22" s="376"/>
      <c r="H22" s="373"/>
      <c r="I22" s="377"/>
    </row>
    <row r="23" spans="1:10">
      <c r="B23" s="378"/>
      <c r="C23" s="379"/>
      <c r="D23" s="379"/>
      <c r="E23" s="359"/>
      <c r="F23" s="360" t="str">
        <f t="shared" si="1"/>
        <v/>
      </c>
      <c r="G23" s="380"/>
      <c r="H23" s="379"/>
      <c r="I23" s="381"/>
    </row>
    <row r="24" spans="1:10">
      <c r="B24" s="378"/>
      <c r="C24" s="379"/>
      <c r="D24" s="379"/>
      <c r="E24" s="359"/>
      <c r="F24" s="360" t="str">
        <f t="shared" si="1"/>
        <v/>
      </c>
      <c r="G24" s="380"/>
      <c r="H24" s="379"/>
      <c r="I24" s="381"/>
    </row>
    <row r="25" spans="1:10">
      <c r="B25" s="378"/>
      <c r="C25" s="379"/>
      <c r="D25" s="379"/>
      <c r="E25" s="359"/>
      <c r="F25" s="382" t="str">
        <f t="shared" si="1"/>
        <v/>
      </c>
      <c r="G25" s="380"/>
      <c r="H25" s="379"/>
      <c r="I25" s="381"/>
    </row>
    <row r="26" spans="1:10">
      <c r="B26" s="383"/>
      <c r="C26" s="384"/>
      <c r="D26" s="384"/>
      <c r="E26" s="385"/>
      <c r="F26" s="386" t="str">
        <f t="shared" si="1"/>
        <v/>
      </c>
      <c r="G26" s="387"/>
      <c r="H26" s="384"/>
      <c r="I26" s="388"/>
    </row>
    <row r="27" spans="1:10">
      <c r="A27" s="111"/>
      <c r="B27" s="705" t="s">
        <v>207</v>
      </c>
      <c r="C27" s="703" t="s">
        <v>208</v>
      </c>
      <c r="D27" s="703" t="s">
        <v>208</v>
      </c>
      <c r="E27" s="703" t="s">
        <v>208</v>
      </c>
      <c r="F27" s="707" t="s">
        <v>208</v>
      </c>
      <c r="G27" s="709">
        <f>SUM(G22:G26)</f>
        <v>0</v>
      </c>
      <c r="H27" s="703" t="s">
        <v>208</v>
      </c>
      <c r="I27" s="695" t="s">
        <v>208</v>
      </c>
    </row>
    <row r="28" spans="1:10">
      <c r="A28" s="111"/>
      <c r="B28" s="706"/>
      <c r="C28" s="704"/>
      <c r="D28" s="704"/>
      <c r="E28" s="704"/>
      <c r="F28" s="708"/>
      <c r="G28" s="710"/>
      <c r="H28" s="704"/>
      <c r="I28" s="696"/>
    </row>
    <row r="29" spans="1:10">
      <c r="B29" s="714" t="s">
        <v>211</v>
      </c>
      <c r="C29" s="703" t="s">
        <v>208</v>
      </c>
      <c r="D29" s="703" t="s">
        <v>208</v>
      </c>
      <c r="E29" s="703" t="s">
        <v>208</v>
      </c>
      <c r="F29" s="707" t="s">
        <v>208</v>
      </c>
      <c r="G29" s="709">
        <f>SUM(G19,G27)</f>
        <v>0</v>
      </c>
      <c r="H29" s="703" t="s">
        <v>208</v>
      </c>
      <c r="I29" s="695" t="s">
        <v>208</v>
      </c>
    </row>
    <row r="30" spans="1:10" ht="13.5" thickBot="1">
      <c r="B30" s="715"/>
      <c r="C30" s="711"/>
      <c r="D30" s="711"/>
      <c r="E30" s="711"/>
      <c r="F30" s="716"/>
      <c r="G30" s="713"/>
      <c r="H30" s="711"/>
      <c r="I30" s="712"/>
    </row>
    <row r="31" spans="1:10" ht="7.5" customHeight="1"/>
  </sheetData>
  <sheetProtection algorithmName="SHA-512" hashValue="kky7CFqrVybqcjf9Mcfb/+rsbq9JlkyEw8NCNyfm78bJYamDFCUwmdp1nJW8FE9cpHQvpYuVWbVcbLGUxXggQQ==" saltValue="PkD3Jz/NDiFZtb1uDbCs9A==" spinCount="100000" sheet="1" objects="1" scenarios="1"/>
  <mergeCells count="29">
    <mergeCell ref="B29:B30"/>
    <mergeCell ref="C29:C30"/>
    <mergeCell ref="D29:D30"/>
    <mergeCell ref="E29:E30"/>
    <mergeCell ref="F29:F30"/>
    <mergeCell ref="G27:G28"/>
    <mergeCell ref="H27:H28"/>
    <mergeCell ref="I27:I28"/>
    <mergeCell ref="H29:H30"/>
    <mergeCell ref="I29:I30"/>
    <mergeCell ref="G29:G30"/>
    <mergeCell ref="B27:B28"/>
    <mergeCell ref="C27:C28"/>
    <mergeCell ref="D27:D28"/>
    <mergeCell ref="E27:E28"/>
    <mergeCell ref="F27:F28"/>
    <mergeCell ref="B19:B20"/>
    <mergeCell ref="C19:C20"/>
    <mergeCell ref="D19:D20"/>
    <mergeCell ref="E19:E20"/>
    <mergeCell ref="F19:F20"/>
    <mergeCell ref="J19:J20"/>
    <mergeCell ref="C3:G3"/>
    <mergeCell ref="C5:I5"/>
    <mergeCell ref="C6:I6"/>
    <mergeCell ref="E7:I7"/>
    <mergeCell ref="G19:G20"/>
    <mergeCell ref="H19:H20"/>
    <mergeCell ref="I19:I20"/>
  </mergeCells>
  <phoneticPr fontId="23"/>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&amp;R&amp;8&amp;F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FFA7-04D7-4DBA-BE14-11BB9C731D28}">
  <sheetPr codeName="Sheet7">
    <tabColor rgb="FFFFC000"/>
    <pageSetUpPr fitToPage="1"/>
  </sheetPr>
  <dimension ref="A1:K31"/>
  <sheetViews>
    <sheetView showZeros="0" tabSelected="1" view="pageBreakPreview" zoomScale="93" zoomScaleNormal="70" zoomScaleSheetLayoutView="93" zoomScalePageLayoutView="70" workbookViewId="0">
      <pane xSplit="2" ySplit="11" topLeftCell="C12" activePane="bottomRight" state="frozen"/>
      <selection pane="topRight" activeCell="J66" sqref="J66"/>
      <selection pane="bottomLeft" activeCell="J66" sqref="J66"/>
      <selection pane="bottomRight" activeCell="I16" sqref="I16"/>
    </sheetView>
  </sheetViews>
  <sheetFormatPr defaultColWidth="9" defaultRowHeight="13"/>
  <cols>
    <col min="1" max="1" width="1.453125" style="101" customWidth="1"/>
    <col min="2" max="2" width="24.7265625" style="101" customWidth="1"/>
    <col min="3" max="4" width="18.453125" style="101" customWidth="1"/>
    <col min="5" max="5" width="5.81640625" style="101" customWidth="1"/>
    <col min="6" max="9" width="13" style="101" customWidth="1"/>
    <col min="10" max="10" width="1.453125" style="101" customWidth="1"/>
    <col min="11" max="16384" width="9" style="101"/>
  </cols>
  <sheetData>
    <row r="1" spans="2:11" ht="14">
      <c r="B1" s="116" t="s">
        <v>183</v>
      </c>
    </row>
    <row r="3" spans="2:11">
      <c r="B3" s="115" t="s">
        <v>184</v>
      </c>
      <c r="C3" s="697" t="s">
        <v>185</v>
      </c>
      <c r="D3" s="697"/>
      <c r="E3" s="697"/>
      <c r="F3" s="697"/>
      <c r="G3" s="697"/>
      <c r="K3" s="101" t="s">
        <v>184</v>
      </c>
    </row>
    <row r="5" spans="2:11" ht="17.25" customHeight="1">
      <c r="B5" s="102" t="s">
        <v>186</v>
      </c>
      <c r="C5" s="698">
        <f>はじめに!C9</f>
        <v>0</v>
      </c>
      <c r="D5" s="698"/>
      <c r="E5" s="698"/>
      <c r="F5" s="698"/>
      <c r="G5" s="698"/>
      <c r="H5" s="698"/>
      <c r="I5" s="698"/>
      <c r="K5" s="65" t="s">
        <v>187</v>
      </c>
    </row>
    <row r="6" spans="2:11" ht="17.25" customHeight="1">
      <c r="B6" s="102" t="s">
        <v>188</v>
      </c>
      <c r="C6" s="699">
        <f>はじめに!C10</f>
        <v>0</v>
      </c>
      <c r="D6" s="699"/>
      <c r="E6" s="699"/>
      <c r="F6" s="699"/>
      <c r="G6" s="699"/>
      <c r="H6" s="699"/>
      <c r="I6" s="699"/>
    </row>
    <row r="7" spans="2:11" ht="21.65" customHeight="1">
      <c r="B7" s="102" t="s">
        <v>189</v>
      </c>
      <c r="C7" s="102"/>
      <c r="D7" s="102"/>
      <c r="E7" s="700" t="s">
        <v>212</v>
      </c>
      <c r="F7" s="700"/>
      <c r="G7" s="700"/>
      <c r="H7" s="700"/>
      <c r="I7" s="700"/>
    </row>
    <row r="8" spans="2:11" ht="17.25" customHeight="1">
      <c r="B8" s="102" t="s">
        <v>191</v>
      </c>
      <c r="C8" s="102"/>
      <c r="D8" s="102"/>
      <c r="E8" s="102"/>
      <c r="F8" s="102"/>
      <c r="G8" s="102"/>
      <c r="H8" s="102"/>
      <c r="I8" s="102"/>
    </row>
    <row r="9" spans="2:11" ht="7.5" customHeight="1" thickBot="1"/>
    <row r="10" spans="2:11">
      <c r="B10" s="103" t="s">
        <v>192</v>
      </c>
      <c r="C10" s="104" t="s">
        <v>193</v>
      </c>
      <c r="D10" s="104" t="s">
        <v>194</v>
      </c>
      <c r="E10" s="104" t="s">
        <v>195</v>
      </c>
      <c r="F10" s="105" t="s">
        <v>196</v>
      </c>
      <c r="G10" s="105" t="s">
        <v>155</v>
      </c>
      <c r="H10" s="104" t="s">
        <v>197</v>
      </c>
      <c r="I10" s="106" t="s">
        <v>156</v>
      </c>
    </row>
    <row r="11" spans="2:11">
      <c r="B11" s="107" t="s">
        <v>198</v>
      </c>
      <c r="C11" s="108"/>
      <c r="D11" s="108"/>
      <c r="E11" s="108"/>
      <c r="F11" s="109" t="s">
        <v>199</v>
      </c>
      <c r="G11" s="110" t="s">
        <v>199</v>
      </c>
      <c r="H11" s="108"/>
      <c r="I11" s="111"/>
    </row>
    <row r="12" spans="2:11" ht="17.5" customHeight="1">
      <c r="B12" s="353"/>
      <c r="C12" s="354"/>
      <c r="D12" s="354"/>
      <c r="E12" s="355"/>
      <c r="F12" s="112"/>
      <c r="G12" s="114">
        <f>F12*E12</f>
        <v>0</v>
      </c>
      <c r="H12" s="354"/>
      <c r="I12" s="356"/>
    </row>
    <row r="13" spans="2:11">
      <c r="B13" s="357"/>
      <c r="C13" s="389"/>
      <c r="D13" s="389"/>
      <c r="E13" s="364"/>
      <c r="F13" s="360"/>
      <c r="G13" s="390">
        <f t="shared" ref="G13" si="0">F13*E13</f>
        <v>0</v>
      </c>
      <c r="H13" s="389"/>
      <c r="I13" s="391"/>
    </row>
    <row r="14" spans="2:11" ht="44.15" customHeight="1">
      <c r="B14" s="357" t="s">
        <v>201</v>
      </c>
      <c r="C14" s="358"/>
      <c r="D14" s="358"/>
      <c r="E14" s="359"/>
      <c r="F14" s="365" t="str">
        <f>IF(G14="","",G14/E14)</f>
        <v/>
      </c>
      <c r="G14" s="380"/>
      <c r="H14" s="358"/>
      <c r="I14" s="804"/>
    </row>
    <row r="15" spans="2:11" ht="44.15" customHeight="1">
      <c r="B15" s="357" t="s">
        <v>202</v>
      </c>
      <c r="C15" s="358"/>
      <c r="D15" s="358"/>
      <c r="E15" s="359"/>
      <c r="F15" s="365" t="str">
        <f t="shared" ref="F15:F16" si="1">IF(G15="","",G15/E15)</f>
        <v/>
      </c>
      <c r="G15" s="380"/>
      <c r="H15" s="358"/>
      <c r="I15" s="804"/>
    </row>
    <row r="16" spans="2:11" ht="44.15" customHeight="1">
      <c r="B16" s="392" t="s">
        <v>213</v>
      </c>
      <c r="C16" s="379"/>
      <c r="D16" s="379"/>
      <c r="E16" s="359"/>
      <c r="F16" s="365" t="str">
        <f t="shared" si="1"/>
        <v/>
      </c>
      <c r="G16" s="380"/>
      <c r="H16" s="379"/>
      <c r="I16" s="805"/>
    </row>
    <row r="17" spans="1:10" ht="22">
      <c r="B17" s="367"/>
      <c r="C17" s="368"/>
      <c r="D17" s="368"/>
      <c r="E17" s="369"/>
      <c r="F17" s="370">
        <f t="shared" ref="F17:F18" si="2">E17*D17</f>
        <v>0</v>
      </c>
      <c r="G17" s="371">
        <f t="shared" ref="G17:G18" si="3">F17*E17</f>
        <v>0</v>
      </c>
      <c r="H17" s="537" t="s">
        <v>203</v>
      </c>
      <c r="I17" s="538" t="s">
        <v>204</v>
      </c>
    </row>
    <row r="18" spans="1:10" ht="22">
      <c r="B18" s="367"/>
      <c r="C18" s="368"/>
      <c r="D18" s="368"/>
      <c r="E18" s="369"/>
      <c r="F18" s="370">
        <f t="shared" si="2"/>
        <v>0</v>
      </c>
      <c r="G18" s="371">
        <f t="shared" si="3"/>
        <v>0</v>
      </c>
      <c r="H18" s="537" t="s">
        <v>205</v>
      </c>
      <c r="I18" s="538" t="s">
        <v>206</v>
      </c>
    </row>
    <row r="19" spans="1:10">
      <c r="B19" s="705" t="s">
        <v>207</v>
      </c>
      <c r="C19" s="703" t="s">
        <v>208</v>
      </c>
      <c r="D19" s="703" t="s">
        <v>208</v>
      </c>
      <c r="E19" s="703" t="s">
        <v>208</v>
      </c>
      <c r="F19" s="717" t="s">
        <v>208</v>
      </c>
      <c r="G19" s="701">
        <f>SUM(G12:G18)</f>
        <v>0</v>
      </c>
      <c r="H19" s="703" t="s">
        <v>208</v>
      </c>
      <c r="I19" s="695" t="s">
        <v>208</v>
      </c>
      <c r="J19" s="695"/>
    </row>
    <row r="20" spans="1:10">
      <c r="B20" s="706"/>
      <c r="C20" s="704"/>
      <c r="D20" s="704"/>
      <c r="E20" s="704"/>
      <c r="F20" s="718"/>
      <c r="G20" s="702"/>
      <c r="H20" s="704"/>
      <c r="I20" s="696"/>
      <c r="J20" s="696"/>
    </row>
    <row r="21" spans="1:10">
      <c r="B21" s="107" t="s">
        <v>209</v>
      </c>
      <c r="C21" s="108"/>
      <c r="D21" s="108"/>
      <c r="E21" s="108"/>
      <c r="F21" s="113" t="s">
        <v>210</v>
      </c>
      <c r="G21" s="114" t="s">
        <v>199</v>
      </c>
      <c r="H21" s="108"/>
      <c r="I21" s="111"/>
    </row>
    <row r="22" spans="1:10">
      <c r="B22" s="372"/>
      <c r="C22" s="373"/>
      <c r="D22" s="373"/>
      <c r="E22" s="374"/>
      <c r="F22" s="563" t="str">
        <f t="shared" ref="F22:F26" si="4">IF(G22="","",G22/E22)</f>
        <v/>
      </c>
      <c r="G22" s="376"/>
      <c r="H22" s="373"/>
      <c r="I22" s="377"/>
    </row>
    <row r="23" spans="1:10">
      <c r="B23" s="378"/>
      <c r="C23" s="379"/>
      <c r="D23" s="379"/>
      <c r="E23" s="359"/>
      <c r="F23" s="365" t="str">
        <f t="shared" si="4"/>
        <v/>
      </c>
      <c r="G23" s="380"/>
      <c r="H23" s="379"/>
      <c r="I23" s="381"/>
    </row>
    <row r="24" spans="1:10">
      <c r="B24" s="378"/>
      <c r="C24" s="379"/>
      <c r="D24" s="379"/>
      <c r="E24" s="359"/>
      <c r="F24" s="365" t="str">
        <f t="shared" si="4"/>
        <v/>
      </c>
      <c r="G24" s="380"/>
      <c r="H24" s="379"/>
      <c r="I24" s="381"/>
    </row>
    <row r="25" spans="1:10">
      <c r="B25" s="378"/>
      <c r="C25" s="379"/>
      <c r="D25" s="379"/>
      <c r="E25" s="359"/>
      <c r="F25" s="564" t="str">
        <f t="shared" si="4"/>
        <v/>
      </c>
      <c r="G25" s="380"/>
      <c r="H25" s="379"/>
      <c r="I25" s="381"/>
    </row>
    <row r="26" spans="1:10">
      <c r="B26" s="383"/>
      <c r="C26" s="384"/>
      <c r="D26" s="384"/>
      <c r="E26" s="385"/>
      <c r="F26" s="565" t="str">
        <f t="shared" si="4"/>
        <v/>
      </c>
      <c r="G26" s="387"/>
      <c r="H26" s="384"/>
      <c r="I26" s="388"/>
    </row>
    <row r="27" spans="1:10">
      <c r="A27" s="111"/>
      <c r="B27" s="705" t="s">
        <v>207</v>
      </c>
      <c r="C27" s="703" t="s">
        <v>208</v>
      </c>
      <c r="D27" s="703" t="s">
        <v>208</v>
      </c>
      <c r="E27" s="703" t="s">
        <v>208</v>
      </c>
      <c r="F27" s="707" t="s">
        <v>208</v>
      </c>
      <c r="G27" s="709">
        <f>SUM(G22:G26)</f>
        <v>0</v>
      </c>
      <c r="H27" s="703" t="s">
        <v>208</v>
      </c>
      <c r="I27" s="695" t="s">
        <v>208</v>
      </c>
    </row>
    <row r="28" spans="1:10">
      <c r="A28" s="111"/>
      <c r="B28" s="706"/>
      <c r="C28" s="704"/>
      <c r="D28" s="704"/>
      <c r="E28" s="704"/>
      <c r="F28" s="708"/>
      <c r="G28" s="710"/>
      <c r="H28" s="704"/>
      <c r="I28" s="696"/>
    </row>
    <row r="29" spans="1:10">
      <c r="B29" s="714" t="s">
        <v>211</v>
      </c>
      <c r="C29" s="703" t="s">
        <v>208</v>
      </c>
      <c r="D29" s="703" t="s">
        <v>208</v>
      </c>
      <c r="E29" s="703" t="s">
        <v>208</v>
      </c>
      <c r="F29" s="707" t="s">
        <v>208</v>
      </c>
      <c r="G29" s="709">
        <f>SUM(G19,G27)</f>
        <v>0</v>
      </c>
      <c r="H29" s="703" t="s">
        <v>208</v>
      </c>
      <c r="I29" s="695" t="s">
        <v>208</v>
      </c>
    </row>
    <row r="30" spans="1:10" ht="13.5" thickBot="1">
      <c r="B30" s="715"/>
      <c r="C30" s="711"/>
      <c r="D30" s="711"/>
      <c r="E30" s="711"/>
      <c r="F30" s="716"/>
      <c r="G30" s="713"/>
      <c r="H30" s="711"/>
      <c r="I30" s="712"/>
    </row>
    <row r="31" spans="1:10" ht="7.5" customHeight="1"/>
  </sheetData>
  <sheetProtection algorithmName="SHA-512" hashValue="ItKw5DTLtm7CVqx26El9PigVBPh303Scl6VKLrhPzQVrW2GL/Lw5mgyXFE/06IhyiGtsPkjI3f4FR+f4nE41Yg==" saltValue="Ue6VWB07/Qhd0Cu0r728LA==" spinCount="100000" sheet="1" objects="1" scenarios="1"/>
  <mergeCells count="29">
    <mergeCell ref="C3:G3"/>
    <mergeCell ref="C5:I5"/>
    <mergeCell ref="C6:I6"/>
    <mergeCell ref="E7:I7"/>
    <mergeCell ref="B19:B20"/>
    <mergeCell ref="C19:C20"/>
    <mergeCell ref="D19:D20"/>
    <mergeCell ref="E19:E20"/>
    <mergeCell ref="F19:F20"/>
    <mergeCell ref="G19:G20"/>
    <mergeCell ref="H19:H20"/>
    <mergeCell ref="I19:I20"/>
    <mergeCell ref="J19:J20"/>
    <mergeCell ref="B27:B28"/>
    <mergeCell ref="C27:C28"/>
    <mergeCell ref="D27:D28"/>
    <mergeCell ref="E27:E28"/>
    <mergeCell ref="F27:F28"/>
    <mergeCell ref="G27:G28"/>
    <mergeCell ref="H27:H28"/>
    <mergeCell ref="I27:I28"/>
    <mergeCell ref="G29:G30"/>
    <mergeCell ref="H29:H30"/>
    <mergeCell ref="I29:I30"/>
    <mergeCell ref="B29:B30"/>
    <mergeCell ref="C29:C30"/>
    <mergeCell ref="D29:D30"/>
    <mergeCell ref="E29:E30"/>
    <mergeCell ref="F29:F30"/>
  </mergeCells>
  <phoneticPr fontId="23"/>
  <printOptions horizontalCentered="1"/>
  <pageMargins left="0.70866141732283472" right="0.70866141732283472" top="0.74803149606299213" bottom="0.74803149606299213" header="0.31496062992125984" footer="0.31496062992125984"/>
  <pageSetup paperSize="9" scale="98" orientation="landscape" blackAndWhite="1" r:id="rId1"/>
  <headerFooter>
    <oddFooter>&amp;R&amp;8&amp;F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8E65-6192-4517-8949-4A1C6BB81491}">
  <sheetPr codeName="Sheet8">
    <tabColor theme="9" tint="0.79998168889431442"/>
    <pageSetUpPr fitToPage="1"/>
  </sheetPr>
  <dimension ref="A1:S49"/>
  <sheetViews>
    <sheetView showZeros="0" view="pageBreakPreview" zoomScale="85" zoomScaleNormal="100" zoomScaleSheetLayoutView="85" workbookViewId="0">
      <pane xSplit="6" ySplit="7" topLeftCell="G8" activePane="bottomRight" state="frozen"/>
      <selection pane="topRight" activeCell="G1" sqref="G1"/>
      <selection pane="bottomLeft" activeCell="A9" sqref="A9"/>
      <selection pane="bottomRight" activeCell="L47" sqref="L47"/>
    </sheetView>
  </sheetViews>
  <sheetFormatPr defaultColWidth="9" defaultRowHeight="25.5" customHeight="1"/>
  <cols>
    <col min="1" max="1" width="1.1796875" style="1" customWidth="1"/>
    <col min="2" max="2" width="26.81640625" style="1" customWidth="1"/>
    <col min="3" max="3" width="5.1796875" style="1" customWidth="1"/>
    <col min="4" max="5" width="17" style="1" customWidth="1"/>
    <col min="6" max="6" width="10.26953125" style="1" customWidth="1"/>
    <col min="7" max="7" width="17.26953125" style="1" bestFit="1" customWidth="1"/>
    <col min="8" max="8" width="18" style="1" customWidth="1"/>
    <col min="9" max="9" width="16.453125" style="1" customWidth="1"/>
    <col min="10" max="10" width="17.81640625" style="1" customWidth="1"/>
    <col min="11" max="11" width="19.26953125" style="1" customWidth="1"/>
    <col min="12" max="12" width="17.54296875" style="1" customWidth="1"/>
    <col min="13" max="13" width="16.453125" style="1" customWidth="1"/>
    <col min="14" max="14" width="14.453125" style="1" customWidth="1"/>
    <col min="15" max="15" width="14" style="126" customWidth="1"/>
    <col min="16" max="16" width="3.81640625" style="1" bestFit="1" customWidth="1"/>
    <col min="17" max="17" width="14.1796875" style="126" customWidth="1"/>
    <col min="18" max="18" width="1.81640625" style="1" customWidth="1"/>
    <col min="19" max="20" width="5.453125" style="1" customWidth="1"/>
    <col min="21" max="16384" width="9" style="1"/>
  </cols>
  <sheetData>
    <row r="1" spans="1:17" ht="16.5">
      <c r="B1" s="10" t="s">
        <v>214</v>
      </c>
      <c r="C1" s="10"/>
      <c r="D1" s="10"/>
      <c r="E1" s="10"/>
      <c r="F1" s="10"/>
      <c r="G1" s="10"/>
      <c r="H1" s="123"/>
      <c r="I1" s="123"/>
      <c r="J1" s="123"/>
      <c r="K1" s="123"/>
      <c r="L1" s="123"/>
      <c r="Q1" s="2"/>
    </row>
    <row r="2" spans="1:17" ht="25.5" customHeight="1">
      <c r="B2" s="719" t="s">
        <v>215</v>
      </c>
      <c r="C2" s="719"/>
      <c r="D2" s="719"/>
      <c r="E2" s="719"/>
      <c r="F2" s="719"/>
      <c r="G2" s="719"/>
      <c r="H2" s="719"/>
      <c r="I2" s="719"/>
      <c r="J2" s="719"/>
      <c r="K2" s="719"/>
      <c r="L2" s="719"/>
      <c r="M2" s="719"/>
      <c r="N2" s="719"/>
      <c r="O2" s="719"/>
      <c r="P2" s="719"/>
      <c r="Q2" s="719"/>
    </row>
    <row r="3" spans="1:17" ht="7.5" customHeight="1">
      <c r="B3" s="124"/>
      <c r="C3" s="124"/>
      <c r="D3" s="124"/>
      <c r="E3" s="124"/>
      <c r="F3" s="124"/>
      <c r="G3" s="124"/>
      <c r="H3" s="124"/>
      <c r="I3" s="124"/>
      <c r="J3" s="124"/>
      <c r="K3" s="124"/>
      <c r="L3" s="124"/>
      <c r="M3" s="124"/>
      <c r="N3" s="124"/>
      <c r="O3" s="124"/>
      <c r="P3" s="124"/>
      <c r="Q3" s="124"/>
    </row>
    <row r="4" spans="1:17" ht="49.5" customHeight="1">
      <c r="B4" s="2"/>
      <c r="C4" s="2"/>
      <c r="D4" s="2"/>
      <c r="E4" s="2"/>
      <c r="F4" s="2"/>
      <c r="G4" s="2"/>
      <c r="H4" s="10"/>
      <c r="I4" s="10"/>
      <c r="J4" s="10"/>
      <c r="K4" s="10"/>
      <c r="L4" s="45" t="s">
        <v>216</v>
      </c>
      <c r="M4" s="720">
        <f>はじめに!C9</f>
        <v>0</v>
      </c>
      <c r="N4" s="720"/>
      <c r="O4" s="720"/>
      <c r="P4" s="720"/>
      <c r="Q4" s="720"/>
    </row>
    <row r="5" spans="1:17" s="57" customFormat="1" ht="21.5" thickBot="1">
      <c r="A5" s="56"/>
      <c r="B5" s="127" t="s">
        <v>217</v>
      </c>
      <c r="D5" s="441" t="s">
        <v>218</v>
      </c>
      <c r="M5" s="128" t="s">
        <v>219</v>
      </c>
      <c r="N5" s="128" t="s">
        <v>220</v>
      </c>
      <c r="O5" s="129"/>
      <c r="P5" s="45"/>
    </row>
    <row r="6" spans="1:17" s="57" customFormat="1" ht="36" customHeight="1" thickTop="1" thickBot="1">
      <c r="B6" s="721"/>
      <c r="C6" s="539"/>
      <c r="D6" s="722" t="s">
        <v>221</v>
      </c>
      <c r="E6" s="722"/>
      <c r="F6" s="722"/>
      <c r="G6" s="722"/>
      <c r="H6" s="722"/>
      <c r="I6" s="722"/>
      <c r="J6" s="722"/>
      <c r="K6" s="722"/>
      <c r="L6" s="130"/>
      <c r="M6" s="302">
        <f>はじめに!C13</f>
        <v>0</v>
      </c>
      <c r="N6" s="723">
        <f>はじめに!C14</f>
        <v>0</v>
      </c>
      <c r="O6" s="723"/>
      <c r="P6" s="45"/>
    </row>
    <row r="7" spans="1:17" s="57" customFormat="1" ht="28" customHeight="1" thickTop="1" thickBot="1">
      <c r="B7" s="721"/>
      <c r="C7" s="539"/>
      <c r="D7" s="722" t="s">
        <v>222</v>
      </c>
      <c r="E7" s="722"/>
      <c r="F7" s="722"/>
      <c r="G7" s="722"/>
      <c r="H7" s="722"/>
      <c r="I7" s="722"/>
      <c r="J7" s="722"/>
      <c r="K7" s="722"/>
      <c r="L7" s="130"/>
      <c r="M7" s="131"/>
      <c r="N7" s="131"/>
      <c r="O7" s="132"/>
      <c r="P7" s="131"/>
      <c r="Q7" s="133"/>
    </row>
    <row r="8" spans="1:17" s="57" customFormat="1" ht="14.5" thickTop="1">
      <c r="C8" s="134"/>
      <c r="D8" s="134"/>
      <c r="E8" s="134"/>
      <c r="F8" s="134"/>
      <c r="G8" s="134"/>
      <c r="H8" s="134"/>
      <c r="I8" s="134"/>
      <c r="J8" s="134"/>
      <c r="K8" s="134"/>
      <c r="L8" s="134"/>
      <c r="M8" s="134"/>
      <c r="N8" s="134"/>
      <c r="O8" s="135"/>
      <c r="P8" s="134"/>
      <c r="Q8" s="133"/>
    </row>
    <row r="9" spans="1:17" s="57" customFormat="1" ht="21">
      <c r="A9" s="56"/>
      <c r="B9" s="127" t="s">
        <v>223</v>
      </c>
      <c r="O9" s="133"/>
      <c r="Q9" s="133"/>
    </row>
    <row r="10" spans="1:17" ht="25.5" customHeight="1">
      <c r="B10" s="136" t="s">
        <v>224</v>
      </c>
      <c r="C10" s="137"/>
      <c r="D10" s="137"/>
      <c r="E10" s="137"/>
      <c r="F10" s="137"/>
      <c r="G10" s="137"/>
      <c r="H10" s="137"/>
      <c r="I10" s="137"/>
      <c r="J10" s="137"/>
      <c r="K10" s="137"/>
      <c r="L10" s="137"/>
    </row>
    <row r="11" spans="1:17" ht="25.5" hidden="1" customHeight="1">
      <c r="B11" s="138" t="s">
        <v>225</v>
      </c>
      <c r="C11" s="137"/>
      <c r="D11" s="137"/>
      <c r="E11" s="137"/>
      <c r="F11" s="137"/>
      <c r="G11" s="137"/>
      <c r="H11" s="137"/>
      <c r="I11" s="137"/>
      <c r="J11" s="137"/>
      <c r="K11" s="137"/>
      <c r="L11" s="137"/>
      <c r="Q11" s="139"/>
    </row>
    <row r="12" spans="1:17" ht="42">
      <c r="B12" s="9" t="s">
        <v>226</v>
      </c>
      <c r="C12" s="724" t="s">
        <v>227</v>
      </c>
      <c r="D12" s="725"/>
      <c r="E12" s="725"/>
      <c r="F12" s="726"/>
      <c r="G12" s="44" t="s">
        <v>228</v>
      </c>
      <c r="H12" s="44" t="s">
        <v>229</v>
      </c>
      <c r="I12" s="44" t="s">
        <v>230</v>
      </c>
      <c r="J12" s="140" t="s">
        <v>231</v>
      </c>
      <c r="K12" s="120" t="s">
        <v>232</v>
      </c>
      <c r="L12" s="43" t="s">
        <v>233</v>
      </c>
      <c r="M12" s="727" t="s">
        <v>234</v>
      </c>
      <c r="N12" s="728"/>
      <c r="O12" s="727" t="s">
        <v>235</v>
      </c>
      <c r="P12" s="729"/>
      <c r="Q12" s="728"/>
    </row>
    <row r="13" spans="1:17" ht="25.5" customHeight="1">
      <c r="B13" s="138" t="s">
        <v>225</v>
      </c>
      <c r="C13" s="137"/>
      <c r="D13" s="137"/>
      <c r="E13" s="137"/>
      <c r="F13" s="137"/>
      <c r="G13" s="141"/>
      <c r="H13" s="141"/>
      <c r="I13" s="141"/>
      <c r="J13" s="141"/>
      <c r="K13" s="141"/>
      <c r="L13" s="141"/>
      <c r="M13" s="142"/>
      <c r="N13" s="143"/>
      <c r="O13" s="144"/>
      <c r="P13" s="145"/>
      <c r="Q13" s="146"/>
    </row>
    <row r="14" spans="1:17" ht="28.5" customHeight="1">
      <c r="B14" s="147" t="str">
        <f>IF(はじめに!D28*1=0,"なし",'別紙４－２（施設）01病床'!D7)</f>
        <v>なし</v>
      </c>
      <c r="C14" s="723" t="str">
        <f>'別紙４－２（施設）01病床'!E25</f>
        <v/>
      </c>
      <c r="D14" s="723"/>
      <c r="E14" s="723"/>
      <c r="F14" s="723"/>
      <c r="G14" s="148" t="str">
        <f>IF(C14="","",H14/C14)</f>
        <v/>
      </c>
      <c r="H14" s="149" t="str">
        <f>'別紙４－２（施設）01病床'!H25</f>
        <v/>
      </c>
      <c r="I14" s="53">
        <f>IF(B14="","",29420000)</f>
        <v>29420000</v>
      </c>
      <c r="J14" s="53" t="str">
        <f>IF(C14="","",C14*I14)</f>
        <v/>
      </c>
      <c r="K14" s="148">
        <f>MIN(J14,はじめに!D28*1)</f>
        <v>0</v>
      </c>
      <c r="L14" s="148">
        <f>IF(K14="","",MIN(H14,K14))</f>
        <v>0</v>
      </c>
      <c r="M14" s="730"/>
      <c r="N14" s="730"/>
      <c r="O14" s="150" t="str">
        <f>IF('別紙４－２（施設）01病床'!E12="","",'別紙４－２（施設）01病床'!E12)</f>
        <v/>
      </c>
      <c r="P14" s="151" t="s">
        <v>236</v>
      </c>
      <c r="Q14" s="152" t="str">
        <f>IF('別紙４－２（施設）01病床'!I12="","",'別紙４－２（施設）01病床'!I12)</f>
        <v xml:space="preserve"> 　 年   月　 日</v>
      </c>
    </row>
    <row r="15" spans="1:17" ht="27.75" hidden="1" customHeight="1">
      <c r="B15" s="153" t="s">
        <v>237</v>
      </c>
      <c r="C15" s="51"/>
      <c r="D15" s="51"/>
      <c r="E15" s="51"/>
      <c r="F15" s="51"/>
      <c r="G15" s="50"/>
      <c r="H15" s="50"/>
      <c r="I15" s="154"/>
      <c r="J15" s="154"/>
      <c r="K15" s="154"/>
      <c r="L15" s="154"/>
      <c r="M15" s="155"/>
      <c r="N15" s="155"/>
      <c r="O15" s="155"/>
      <c r="P15" s="155"/>
      <c r="Q15" s="155"/>
    </row>
    <row r="16" spans="1:17" ht="27.75" hidden="1" customHeight="1">
      <c r="B16" s="731"/>
      <c r="C16" s="732"/>
      <c r="D16" s="732"/>
      <c r="E16" s="732"/>
      <c r="F16" s="732"/>
      <c r="G16" s="732"/>
      <c r="H16" s="733"/>
      <c r="I16" s="154"/>
      <c r="J16" s="154"/>
      <c r="K16" s="154"/>
      <c r="L16" s="154"/>
      <c r="M16" s="155"/>
      <c r="N16" s="155"/>
      <c r="O16" s="155"/>
      <c r="P16" s="155"/>
      <c r="Q16" s="155"/>
    </row>
    <row r="17" spans="2:17" ht="14">
      <c r="B17" s="156"/>
      <c r="C17" s="157"/>
      <c r="D17" s="157"/>
      <c r="E17" s="157"/>
      <c r="F17" s="157"/>
      <c r="G17" s="158"/>
      <c r="H17" s="158"/>
      <c r="I17" s="159"/>
      <c r="J17" s="159"/>
      <c r="K17" s="159"/>
      <c r="L17" s="159"/>
      <c r="M17" s="160"/>
      <c r="N17" s="161"/>
      <c r="O17" s="155"/>
      <c r="P17" s="155"/>
      <c r="Q17" s="161"/>
    </row>
    <row r="18" spans="2:17" ht="25.5" customHeight="1">
      <c r="B18" s="162" t="s">
        <v>238</v>
      </c>
      <c r="C18" s="137"/>
      <c r="D18" s="137"/>
      <c r="E18" s="137"/>
      <c r="F18" s="137"/>
      <c r="G18" s="163"/>
      <c r="H18" s="163"/>
      <c r="I18" s="163"/>
      <c r="J18" s="163"/>
      <c r="K18" s="163"/>
      <c r="L18" s="163"/>
      <c r="M18" s="164"/>
      <c r="N18" s="165"/>
      <c r="O18" s="166"/>
      <c r="P18" s="166"/>
      <c r="Q18" s="167"/>
    </row>
    <row r="19" spans="2:17" ht="44.15" hidden="1" customHeight="1">
      <c r="B19" s="9" t="s">
        <v>226</v>
      </c>
      <c r="C19" s="724" t="s">
        <v>239</v>
      </c>
      <c r="D19" s="725"/>
      <c r="E19" s="725"/>
      <c r="F19" s="726"/>
      <c r="G19" s="44" t="s">
        <v>228</v>
      </c>
      <c r="H19" s="44" t="s">
        <v>240</v>
      </c>
      <c r="I19" s="44" t="s">
        <v>241</v>
      </c>
      <c r="J19" s="119" t="s">
        <v>231</v>
      </c>
      <c r="K19" s="120" t="s">
        <v>242</v>
      </c>
      <c r="L19" s="43" t="s">
        <v>243</v>
      </c>
      <c r="M19" s="734" t="s">
        <v>234</v>
      </c>
      <c r="N19" s="735"/>
      <c r="O19" s="168"/>
      <c r="P19" s="144"/>
      <c r="Q19" s="303" t="s">
        <v>235</v>
      </c>
    </row>
    <row r="20" spans="2:17" ht="28.5" customHeight="1">
      <c r="B20" s="147" t="str">
        <f>IF(はじめに!D29*1=0,"なし",'別紙４－２（施設）02病棟'!D7)</f>
        <v>なし</v>
      </c>
      <c r="C20" s="736" t="str">
        <f>'別紙４－２（施設）02病棟'!E25</f>
        <v/>
      </c>
      <c r="D20" s="737"/>
      <c r="E20" s="737"/>
      <c r="F20" s="738"/>
      <c r="G20" s="148" t="str">
        <f>IF(C20="","",H20/C20)</f>
        <v/>
      </c>
      <c r="H20" s="149" t="str">
        <f>'別紙４－２（施設）02病棟'!H25</f>
        <v/>
      </c>
      <c r="I20" s="148">
        <f>IF(B20="","",484000)</f>
        <v>484000</v>
      </c>
      <c r="J20" s="53" t="str">
        <f>IF(C20="","",C20*I20)</f>
        <v/>
      </c>
      <c r="K20" s="148">
        <f>MIN(J20,はじめに!D29*1)</f>
        <v>0</v>
      </c>
      <c r="L20" s="148">
        <f>IF(K20="","",MIN(H20,K20))</f>
        <v>0</v>
      </c>
      <c r="M20" s="739"/>
      <c r="N20" s="740"/>
      <c r="O20" s="150" t="str">
        <f>IF('別紙４－２（施設）02病棟'!E12="","",'別紙４－２（施設）02病棟'!E12)</f>
        <v/>
      </c>
      <c r="P20" s="151" t="s">
        <v>236</v>
      </c>
      <c r="Q20" s="152" t="str">
        <f>IF('別紙４－２（施設）02病棟'!I12="","",'別紙４－２（施設）02病棟'!I12)</f>
        <v xml:space="preserve"> 　 年   月　 日</v>
      </c>
    </row>
    <row r="21" spans="2:17" ht="27.75" hidden="1" customHeight="1">
      <c r="B21" s="153" t="s">
        <v>237</v>
      </c>
      <c r="C21" s="51"/>
      <c r="D21" s="51"/>
      <c r="E21" s="51"/>
      <c r="F21" s="51"/>
      <c r="G21" s="50"/>
      <c r="H21" s="50"/>
      <c r="I21" s="169"/>
      <c r="J21" s="169"/>
      <c r="K21" s="169"/>
      <c r="L21" s="154"/>
      <c r="M21" s="155"/>
      <c r="N21" s="155"/>
      <c r="O21" s="155"/>
      <c r="P21" s="155"/>
      <c r="Q21" s="155"/>
    </row>
    <row r="22" spans="2:17" ht="27.75" hidden="1" customHeight="1">
      <c r="B22" s="731" t="s">
        <v>244</v>
      </c>
      <c r="C22" s="732"/>
      <c r="D22" s="732"/>
      <c r="E22" s="732"/>
      <c r="F22" s="732"/>
      <c r="G22" s="732"/>
      <c r="H22" s="733"/>
      <c r="I22" s="169"/>
      <c r="J22" s="169"/>
      <c r="K22" s="169"/>
      <c r="L22" s="154"/>
      <c r="M22" s="155"/>
      <c r="N22" s="155"/>
      <c r="O22" s="155"/>
      <c r="P22" s="155"/>
      <c r="Q22" s="155"/>
    </row>
    <row r="23" spans="2:17" ht="27.75" hidden="1" customHeight="1">
      <c r="B23" s="156"/>
      <c r="C23" s="724"/>
      <c r="D23" s="725"/>
      <c r="E23" s="725"/>
      <c r="F23" s="726"/>
      <c r="G23" s="157"/>
      <c r="H23" s="157"/>
      <c r="I23" s="154"/>
      <c r="J23" s="154"/>
      <c r="K23" s="154"/>
      <c r="L23" s="154"/>
      <c r="M23" s="155"/>
      <c r="N23" s="155"/>
      <c r="O23" s="155"/>
      <c r="P23" s="155"/>
      <c r="Q23" s="155"/>
    </row>
    <row r="24" spans="2:17" ht="27.75" customHeight="1">
      <c r="B24" s="748" t="s">
        <v>245</v>
      </c>
      <c r="C24" s="170" t="str">
        <f>IF('別紙４－２（施設）02病棟'!H17&gt;0,"✓","")</f>
        <v/>
      </c>
      <c r="D24" s="171" t="s">
        <v>246</v>
      </c>
      <c r="E24" s="171"/>
      <c r="F24" s="172"/>
      <c r="G24" s="158"/>
      <c r="H24" s="158"/>
      <c r="I24" s="159"/>
      <c r="J24" s="159"/>
      <c r="K24" s="159"/>
      <c r="L24" s="159"/>
      <c r="M24" s="160"/>
      <c r="N24" s="161"/>
      <c r="O24" s="155"/>
      <c r="P24" s="155"/>
      <c r="Q24" s="161"/>
    </row>
    <row r="25" spans="2:17" ht="27.75" customHeight="1">
      <c r="B25" s="748"/>
      <c r="C25" s="170" t="str">
        <f>IF('別紙４－２（施設）02病棟'!H18&gt;0,"✓","")</f>
        <v/>
      </c>
      <c r="D25" s="171" t="s">
        <v>247</v>
      </c>
      <c r="E25" s="171"/>
      <c r="F25" s="172"/>
      <c r="G25" s="173"/>
      <c r="H25" s="158"/>
      <c r="I25" s="159"/>
      <c r="J25" s="159"/>
      <c r="K25" s="159"/>
      <c r="L25" s="159"/>
      <c r="M25" s="160"/>
      <c r="N25" s="161"/>
      <c r="O25" s="155"/>
      <c r="P25" s="155"/>
      <c r="Q25" s="161"/>
    </row>
    <row r="26" spans="2:17" ht="27.75" customHeight="1">
      <c r="B26" s="749"/>
      <c r="C26" s="170" t="str">
        <f>IF('別紙４－２（施設）02病棟'!H19&gt;0,"✓","")</f>
        <v/>
      </c>
      <c r="D26" s="171" t="s">
        <v>248</v>
      </c>
      <c r="E26" s="171"/>
      <c r="F26" s="172"/>
      <c r="G26" s="174"/>
      <c r="H26" s="174"/>
      <c r="I26" s="175"/>
      <c r="J26" s="175"/>
      <c r="K26" s="175"/>
      <c r="L26" s="175"/>
      <c r="M26" s="176"/>
      <c r="N26" s="167"/>
      <c r="O26" s="166"/>
      <c r="P26" s="166"/>
      <c r="Q26" s="167"/>
    </row>
    <row r="27" spans="2:17" ht="14">
      <c r="B27" s="177"/>
      <c r="C27" s="178"/>
      <c r="D27" s="178"/>
      <c r="E27" s="178"/>
      <c r="F27" s="178"/>
      <c r="G27" s="179"/>
      <c r="H27" s="179"/>
      <c r="I27" s="159"/>
      <c r="J27" s="159"/>
      <c r="K27" s="159"/>
      <c r="L27" s="159"/>
      <c r="M27" s="180"/>
      <c r="N27" s="181"/>
      <c r="O27" s="155"/>
      <c r="P27" s="155"/>
      <c r="Q27" s="161"/>
    </row>
    <row r="28" spans="2:17" ht="25.5" customHeight="1">
      <c r="B28" s="162" t="s">
        <v>249</v>
      </c>
      <c r="C28" s="137"/>
      <c r="D28" s="137"/>
      <c r="E28" s="137"/>
      <c r="F28" s="137"/>
      <c r="G28" s="163"/>
      <c r="H28" s="163"/>
      <c r="I28" s="163"/>
      <c r="J28" s="163"/>
      <c r="K28" s="163"/>
      <c r="L28" s="163"/>
      <c r="M28" s="164"/>
      <c r="N28" s="165"/>
      <c r="O28" s="166"/>
      <c r="P28" s="166"/>
      <c r="Q28" s="167"/>
    </row>
    <row r="29" spans="2:17" ht="42" hidden="1" customHeight="1">
      <c r="B29" s="9" t="s">
        <v>226</v>
      </c>
      <c r="C29" s="724" t="s">
        <v>239</v>
      </c>
      <c r="D29" s="725"/>
      <c r="E29" s="725"/>
      <c r="F29" s="726"/>
      <c r="G29" s="44" t="s">
        <v>228</v>
      </c>
      <c r="H29" s="44" t="s">
        <v>240</v>
      </c>
      <c r="I29" s="44" t="s">
        <v>241</v>
      </c>
      <c r="J29" s="119" t="s">
        <v>231</v>
      </c>
      <c r="K29" s="120" t="s">
        <v>242</v>
      </c>
      <c r="L29" s="43" t="s">
        <v>243</v>
      </c>
      <c r="M29" s="734" t="s">
        <v>234</v>
      </c>
      <c r="N29" s="735"/>
      <c r="O29" s="168"/>
      <c r="P29" s="144"/>
      <c r="Q29" s="303" t="s">
        <v>235</v>
      </c>
    </row>
    <row r="30" spans="2:17" ht="28.5" customHeight="1">
      <c r="B30" s="147" t="str">
        <f>IF(はじめに!D30*1=0,"なし",'別紙４－２（施設）03保管庫'!D7)</f>
        <v>なし</v>
      </c>
      <c r="C30" s="736" t="str">
        <f>'別紙４－２（施設）03保管庫'!E25</f>
        <v/>
      </c>
      <c r="D30" s="737"/>
      <c r="E30" s="737"/>
      <c r="F30" s="738"/>
      <c r="G30" s="148" t="str">
        <f>IF(C30="","",H30/C30)</f>
        <v/>
      </c>
      <c r="H30" s="149" t="str">
        <f>'別紙４－２（施設）03保管庫'!H25</f>
        <v/>
      </c>
      <c r="I30" s="148">
        <f>IF(B30="","",484000)</f>
        <v>484000</v>
      </c>
      <c r="J30" s="148" t="str">
        <f>IF(C30="","",C30*I30)</f>
        <v/>
      </c>
      <c r="K30" s="148">
        <f>MIN(J30,はじめに!D30*1)</f>
        <v>0</v>
      </c>
      <c r="L30" s="148">
        <f>IF(K30="","",MIN(H30,K30))</f>
        <v>0</v>
      </c>
      <c r="M30" s="739"/>
      <c r="N30" s="740"/>
      <c r="O30" s="150">
        <f>IF('別紙４－２（施設）03保管庫'!E12="","",'別紙４－２（施設）03保管庫'!E12)</f>
        <v>45876</v>
      </c>
      <c r="P30" s="151" t="s">
        <v>236</v>
      </c>
      <c r="Q30" s="152" t="str">
        <f>IF('別紙４－２（施設）03保管庫'!I12="","",'別紙４－２（施設）03保管庫'!I12)</f>
        <v xml:space="preserve"> 　 年   月　 日</v>
      </c>
    </row>
    <row r="31" spans="2:17" ht="27.75" hidden="1" customHeight="1">
      <c r="B31" s="153" t="s">
        <v>250</v>
      </c>
      <c r="C31" s="51"/>
      <c r="D31" s="51"/>
      <c r="E31" s="51"/>
      <c r="F31" s="51"/>
      <c r="G31" s="50"/>
      <c r="H31" s="50"/>
      <c r="I31" s="169"/>
      <c r="J31" s="169"/>
      <c r="K31" s="169"/>
      <c r="L31" s="154"/>
      <c r="M31" s="155"/>
      <c r="N31" s="155"/>
      <c r="O31" s="155"/>
      <c r="P31" s="155"/>
      <c r="Q31" s="155"/>
    </row>
    <row r="32" spans="2:17" ht="27.75" hidden="1" customHeight="1">
      <c r="B32" s="731"/>
      <c r="C32" s="732"/>
      <c r="D32" s="732"/>
      <c r="E32" s="732"/>
      <c r="F32" s="732"/>
      <c r="G32" s="732"/>
      <c r="H32" s="733"/>
      <c r="I32" s="169"/>
      <c r="J32" s="182" t="s">
        <v>251</v>
      </c>
      <c r="K32" s="169"/>
      <c r="L32" s="154"/>
      <c r="M32" s="155"/>
      <c r="N32" s="155"/>
      <c r="O32" s="155"/>
      <c r="P32" s="155"/>
      <c r="Q32" s="155"/>
    </row>
    <row r="33" spans="2:19" ht="24" customHeight="1" thickBot="1">
      <c r="B33" s="183"/>
      <c r="G33" s="184"/>
      <c r="H33" s="184"/>
      <c r="I33" s="184"/>
      <c r="J33" s="184"/>
      <c r="K33" s="184"/>
      <c r="L33" s="184"/>
      <c r="M33" s="185"/>
      <c r="N33" s="186"/>
      <c r="O33" s="187"/>
      <c r="P33" s="188"/>
      <c r="Q33" s="189"/>
    </row>
    <row r="34" spans="2:19" ht="34.5" hidden="1" customHeight="1" thickTop="1" thickBot="1">
      <c r="B34" s="190" t="s">
        <v>252</v>
      </c>
      <c r="C34" s="191"/>
      <c r="D34" s="191"/>
      <c r="E34" s="191"/>
      <c r="F34" s="191"/>
      <c r="G34" s="191"/>
      <c r="H34" s="192" t="s">
        <v>253</v>
      </c>
      <c r="I34" s="42" t="s">
        <v>254</v>
      </c>
      <c r="J34" s="119" t="s">
        <v>231</v>
      </c>
      <c r="K34" s="120" t="s">
        <v>255</v>
      </c>
      <c r="L34" s="193" t="s">
        <v>256</v>
      </c>
      <c r="M34" s="750" t="s">
        <v>257</v>
      </c>
      <c r="N34" s="751"/>
      <c r="O34" s="751"/>
      <c r="P34" s="751"/>
      <c r="Q34" s="752"/>
    </row>
    <row r="35" spans="2:19" ht="25.5" customHeight="1" thickTop="1">
      <c r="B35" s="194"/>
      <c r="C35" s="195" t="s">
        <v>258</v>
      </c>
      <c r="D35" s="196"/>
      <c r="E35" s="196"/>
      <c r="F35" s="196"/>
      <c r="G35" s="196"/>
      <c r="H35" s="197" t="str">
        <f>IF($N$6=0,"",SUM(H14,H20,H30))</f>
        <v/>
      </c>
      <c r="I35" s="198"/>
      <c r="J35" s="199" t="str">
        <f>IF($N$6=0,"",SUM(J14,J20,J30))</f>
        <v/>
      </c>
      <c r="K35" s="199" t="str">
        <f>IF($N$6=0,"",SUM(K14,K20,K30))</f>
        <v/>
      </c>
      <c r="L35" s="199" t="str">
        <f>IF($N$6=0,"",SUM(L14,L20,L30))</f>
        <v/>
      </c>
      <c r="M35" s="753"/>
      <c r="N35" s="754"/>
      <c r="O35" s="754"/>
      <c r="P35" s="754"/>
      <c r="Q35" s="755"/>
    </row>
    <row r="36" spans="2:19" ht="29.25" customHeight="1">
      <c r="B36" s="200"/>
      <c r="C36" s="200"/>
      <c r="D36" s="200"/>
      <c r="E36" s="200"/>
      <c r="F36" s="200"/>
      <c r="G36" s="200"/>
      <c r="H36" s="200"/>
      <c r="I36" s="200"/>
      <c r="J36" s="200"/>
      <c r="K36" s="200"/>
      <c r="L36" s="200"/>
      <c r="M36" s="200"/>
      <c r="N36" s="200"/>
      <c r="O36" s="201"/>
      <c r="P36" s="200"/>
      <c r="Q36" s="201"/>
    </row>
    <row r="37" spans="2:19" ht="24.75" customHeight="1">
      <c r="B37" s="202" t="s">
        <v>259</v>
      </c>
      <c r="C37" s="203"/>
      <c r="D37" s="203"/>
      <c r="E37" s="203"/>
      <c r="F37" s="203"/>
      <c r="G37" s="203"/>
      <c r="H37" s="203"/>
      <c r="I37" s="203"/>
      <c r="J37" s="203"/>
      <c r="K37" s="203"/>
      <c r="L37" s="203"/>
      <c r="M37" s="203"/>
      <c r="N37" s="203"/>
      <c r="O37" s="201"/>
      <c r="P37" s="203"/>
      <c r="Q37" s="201"/>
    </row>
    <row r="38" spans="2:19" ht="43" customHeight="1">
      <c r="B38" s="121" t="s">
        <v>260</v>
      </c>
      <c r="C38" s="727" t="s">
        <v>261</v>
      </c>
      <c r="D38" s="728"/>
      <c r="E38" s="4" t="s">
        <v>262</v>
      </c>
      <c r="F38" s="122" t="s">
        <v>263</v>
      </c>
      <c r="G38" s="44" t="s">
        <v>228</v>
      </c>
      <c r="H38" s="44" t="s">
        <v>229</v>
      </c>
      <c r="I38" s="44" t="s">
        <v>264</v>
      </c>
      <c r="J38" s="140" t="s">
        <v>231</v>
      </c>
      <c r="K38" s="120" t="s">
        <v>265</v>
      </c>
      <c r="L38" s="43" t="s">
        <v>243</v>
      </c>
      <c r="M38" s="727" t="s">
        <v>266</v>
      </c>
      <c r="N38" s="728"/>
      <c r="O38" s="727" t="s">
        <v>267</v>
      </c>
      <c r="P38" s="729"/>
      <c r="Q38" s="728"/>
    </row>
    <row r="39" spans="2:19" ht="25" customHeight="1">
      <c r="B39" s="204" t="s">
        <v>268</v>
      </c>
      <c r="C39" s="205"/>
      <c r="D39" s="206"/>
      <c r="E39" s="206"/>
      <c r="F39" s="207"/>
      <c r="G39" s="208"/>
      <c r="H39" s="209"/>
      <c r="I39" s="208"/>
      <c r="J39" s="209"/>
      <c r="K39" s="209"/>
      <c r="L39" s="209"/>
      <c r="M39" s="210"/>
      <c r="N39" s="211"/>
      <c r="O39" s="210"/>
      <c r="P39" s="212"/>
      <c r="Q39" s="211"/>
    </row>
    <row r="40" spans="2:19" ht="28.5" customHeight="1">
      <c r="B40" s="213" t="str">
        <f>IF(はじめに!D33*1=0,"－",はじめに!C33)</f>
        <v>－</v>
      </c>
      <c r="C40" s="741" t="str">
        <f>IF('別紙４－２（設備）04病床確保'!C13="","",'別紙４－２（設備）04病床確保'!C13)</f>
        <v/>
      </c>
      <c r="D40" s="742"/>
      <c r="E40" s="305" t="str">
        <f>IF('別紙４－２（設備）04病床確保'!D13="","",'別紙４－２（設備）04病床確保'!D13)</f>
        <v/>
      </c>
      <c r="F40" s="214" t="str">
        <f>IF('別紙４－２（設備）04病床確保'!E13="","",'別紙４－２（設備）04病床確保'!E13)</f>
        <v/>
      </c>
      <c r="G40" s="149" t="str">
        <f>IF('別紙４－２（設備）04病床確保'!F13="","",'別紙４－２（設備）04病床確保'!F13)</f>
        <v/>
      </c>
      <c r="H40" s="149" t="str">
        <f>IF($B40="－","－",'別紙４－２（設備）04病床確保'!G13)</f>
        <v>－</v>
      </c>
      <c r="I40" s="148" t="str">
        <f>IF($B40="－","－",4320000)</f>
        <v>－</v>
      </c>
      <c r="J40" s="148" t="str">
        <f>IF($B40="－","－",F40*I40)</f>
        <v>－</v>
      </c>
      <c r="K40" s="148" t="str">
        <f>IF($B40="－","－",MIN(J40,はじめに!D33*1))</f>
        <v>－</v>
      </c>
      <c r="L40" s="148" t="str">
        <f>IF(K40="－","－",MIN(H40,K40))</f>
        <v>－</v>
      </c>
      <c r="M40" s="743" t="str">
        <f>IF('別紙４－２（設備）04病床確保'!H13="","",'別紙４－２（設備）04病床確保'!H13)</f>
        <v/>
      </c>
      <c r="N40" s="744"/>
      <c r="O40" s="745" t="str">
        <f>IF('別紙４－２（設備）04病床確保'!I13="","",'別紙４－２（設備）04病床確保'!I13)</f>
        <v/>
      </c>
      <c r="P40" s="746"/>
      <c r="Q40" s="747"/>
      <c r="S40" s="215" t="s">
        <v>269</v>
      </c>
    </row>
    <row r="41" spans="2:19" ht="28.5" customHeight="1">
      <c r="B41" s="213" t="str">
        <f>IF(はじめに!D34*1=0,"－",はじめに!C34)</f>
        <v>－</v>
      </c>
      <c r="C41" s="741" t="str">
        <f>IF('別紙４－２（設備）04病床確保'!C14="","",'別紙４－２（設備）04病床確保'!C14)</f>
        <v/>
      </c>
      <c r="D41" s="742"/>
      <c r="E41" s="305" t="str">
        <f>IF('別紙４－２（設備）04病床確保'!D14="","",'別紙４－２（設備）04病床確保'!D14)</f>
        <v/>
      </c>
      <c r="F41" s="214" t="str">
        <f>IF('別紙４－２（設備）04病床確保'!E14="","",'別紙４－２（設備）04病床確保'!E14)</f>
        <v/>
      </c>
      <c r="G41" s="149" t="str">
        <f>IF('別紙４－２（設備）04病床確保'!F14="","",'別紙４－２（設備）04病床確保'!F14)</f>
        <v/>
      </c>
      <c r="H41" s="149" t="str">
        <f>IF($B41="－","－",'別紙４－２（設備）04病床確保'!G14)</f>
        <v>－</v>
      </c>
      <c r="I41" s="148" t="str">
        <f>IF($B41="－","－",9350000)</f>
        <v>－</v>
      </c>
      <c r="J41" s="53" t="str">
        <f>IF($B41="－","－",F41*I41)</f>
        <v>－</v>
      </c>
      <c r="K41" s="148" t="str">
        <f>IF($B41="－","－",MIN(J41,はじめに!D34*1))</f>
        <v>－</v>
      </c>
      <c r="L41" s="148" t="str">
        <f t="shared" ref="L41:L42" si="0">IF(K41="－","－",MIN(H41,K41))</f>
        <v>－</v>
      </c>
      <c r="M41" s="756" t="str">
        <f>IF('別紙４－２（設備）04病床確保'!H14="","",'別紙４－２（設備）04病床確保'!H14)</f>
        <v/>
      </c>
      <c r="N41" s="744"/>
      <c r="O41" s="745" t="str">
        <f>IF('別紙４－２（設備）04病床確保'!I14="","",'別紙４－２（設備）04病床確保'!I14)</f>
        <v/>
      </c>
      <c r="P41" s="746"/>
      <c r="Q41" s="747"/>
    </row>
    <row r="42" spans="2:19" ht="28.5" customHeight="1">
      <c r="B42" s="216" t="str">
        <f>IF(はじめに!D35*1=0,"－",はじめに!C35)</f>
        <v>－</v>
      </c>
      <c r="C42" s="741" t="str">
        <f>IF('別紙４－２（設備）04病床確保'!C15="","",'別紙４－２（設備）04病床確保'!C15)</f>
        <v/>
      </c>
      <c r="D42" s="742"/>
      <c r="E42" s="305" t="str">
        <f>IF('別紙４－２（設備）04病床確保'!D15="","",'別紙４－２（設備）04病床確保'!D15)</f>
        <v/>
      </c>
      <c r="F42" s="214" t="str">
        <f>IF('別紙４－２（設備）04病床確保'!E15="","",'別紙４－２（設備）04病床確保'!E15)</f>
        <v/>
      </c>
      <c r="G42" s="149" t="str">
        <f>IF('別紙４－２（設備）04病床確保'!F15="","",'別紙４－２（設備）04病床確保'!F15)</f>
        <v/>
      </c>
      <c r="H42" s="149" t="str">
        <f>IF($B42="－","－",'別紙４－２（設備）04病床確保'!G15)</f>
        <v>－</v>
      </c>
      <c r="I42" s="148" t="str">
        <f>IF($B42="－","－",51400)</f>
        <v>－</v>
      </c>
      <c r="J42" s="53" t="str">
        <f>IF($B42="－","－",F42*I42)</f>
        <v>－</v>
      </c>
      <c r="K42" s="148" t="str">
        <f>IF($B42="－","－",MIN(J42,はじめに!D35*1))</f>
        <v>－</v>
      </c>
      <c r="L42" s="148" t="str">
        <f t="shared" si="0"/>
        <v>－</v>
      </c>
      <c r="M42" s="757" t="str">
        <f>IF('別紙４－２（設備）04病床確保'!H15="","",'別紙４－２（設備）04病床確保'!H15)</f>
        <v/>
      </c>
      <c r="N42" s="757"/>
      <c r="O42" s="745" t="str">
        <f>IF('別紙４－２（設備）04病床確保'!I15="","",'別紙４－２（設備）04病床確保'!I15)</f>
        <v/>
      </c>
      <c r="P42" s="746"/>
      <c r="Q42" s="747"/>
    </row>
    <row r="43" spans="2:19" ht="25" customHeight="1">
      <c r="B43" s="204" t="s">
        <v>270</v>
      </c>
      <c r="C43" s="205"/>
      <c r="D43" s="206"/>
      <c r="E43" s="206"/>
      <c r="F43" s="207"/>
      <c r="G43" s="209"/>
      <c r="H43" s="209"/>
      <c r="I43" s="209"/>
      <c r="J43" s="209"/>
      <c r="K43" s="209"/>
      <c r="L43" s="209"/>
      <c r="M43" s="210"/>
      <c r="N43" s="211"/>
      <c r="O43" s="210"/>
      <c r="P43" s="212"/>
      <c r="Q43" s="211"/>
    </row>
    <row r="44" spans="2:19" ht="28.5" customHeight="1">
      <c r="B44" s="213" t="str">
        <f>IF(はじめに!D37*1=0,"－",はじめに!C37)</f>
        <v>－</v>
      </c>
      <c r="C44" s="741" t="str">
        <f>IF('別紙４－２（設備）05発熱外来'!C14="","",'別紙４－２（設備）05発熱外来'!C14)</f>
        <v/>
      </c>
      <c r="D44" s="742"/>
      <c r="E44" s="304" t="str">
        <f>IF('別紙４－２（設備）05発熱外来'!D14="","",'別紙４－２（設備）05発熱外来'!D14)</f>
        <v/>
      </c>
      <c r="F44" s="304" t="str">
        <f>IF('別紙４－２（設備）05発熱外来'!E14="","",'別紙４－２（設備）05発熱外来'!E14)</f>
        <v/>
      </c>
      <c r="G44" s="304" t="str">
        <f>IF('別紙４－２（設備）05発熱外来'!F14="","",'別紙４－２（設備）05発熱外来'!F14)</f>
        <v/>
      </c>
      <c r="H44" s="217" t="str">
        <f>IF($B44="－","－",'別紙４－２（設備）05発熱外来'!G14)</f>
        <v>－</v>
      </c>
      <c r="I44" s="148" t="str">
        <f>IF($B44="－","－",9350000)</f>
        <v>－</v>
      </c>
      <c r="J44" s="53" t="str">
        <f>IF($B44="－","－",F44*I44)</f>
        <v>－</v>
      </c>
      <c r="K44" s="148" t="str">
        <f>IF($B44="－","－",MIN(J44,はじめに!D37*1))</f>
        <v>－</v>
      </c>
      <c r="L44" s="148" t="str">
        <f t="shared" ref="L44:L46" si="1">IF(K44="－","－",MIN(H44,K44))</f>
        <v>－</v>
      </c>
      <c r="M44" s="756" t="str">
        <f>IF('別紙４－２（設備）05発熱外来'!H14="","",'別紙４－２（設備）05発熱外来'!H14)</f>
        <v/>
      </c>
      <c r="N44" s="744"/>
      <c r="O44" s="745" t="str">
        <f>IF('別紙４－２（設備）05発熱外来'!I14="","",'別紙４－２（設備）05発熱外来'!I14)</f>
        <v/>
      </c>
      <c r="P44" s="746"/>
      <c r="Q44" s="747"/>
      <c r="S44" s="215" t="s">
        <v>271</v>
      </c>
    </row>
    <row r="45" spans="2:19" ht="28.5" customHeight="1">
      <c r="B45" s="216" t="str">
        <f>IF(はじめに!D38*1=0,"－",はじめに!C38)</f>
        <v>－</v>
      </c>
      <c r="C45" s="745" t="str">
        <f>IF('別紙４－２（設備）05発熱外来'!C15="","",'別紙４－２（設備）05発熱外来'!C15)</f>
        <v/>
      </c>
      <c r="D45" s="747"/>
      <c r="E45" s="304" t="str">
        <f>IF('別紙４－２（設備）05発熱外来'!D15="","",'別紙４－２（設備）05発熱外来'!D15)</f>
        <v/>
      </c>
      <c r="F45" s="304" t="str">
        <f>IF('別紙４－２（設備）05発熱外来'!E15="","",'別紙４－２（設備）05発熱外来'!E15)</f>
        <v/>
      </c>
      <c r="G45" s="304" t="str">
        <f>IF('別紙４－２（設備）05発熱外来'!F15="","",'別紙４－２（設備）05発熱外来'!F15)</f>
        <v/>
      </c>
      <c r="H45" s="217" t="str">
        <f>IF($B45="－","－",'別紙４－２（設備）05発熱外来'!G15)</f>
        <v>－</v>
      </c>
      <c r="I45" s="148" t="str">
        <f>IF($B45="－","－",51400)</f>
        <v>－</v>
      </c>
      <c r="J45" s="53" t="str">
        <f>IF($B45="－","－",F45*I45)</f>
        <v>－</v>
      </c>
      <c r="K45" s="148" t="str">
        <f>IF($B45="－","－",MIN(J45,はじめに!D38*1))</f>
        <v>－</v>
      </c>
      <c r="L45" s="148" t="str">
        <f t="shared" si="1"/>
        <v>－</v>
      </c>
      <c r="M45" s="757" t="str">
        <f>IF('別紙４－２（設備）05発熱外来'!H15="","",'別紙４－２（設備）05発熱外来'!H15)</f>
        <v/>
      </c>
      <c r="N45" s="757"/>
      <c r="O45" s="745" t="str">
        <f>IF('別紙４－２（設備）05発熱外来'!I15="","",'別紙４－２（設備）05発熱外来'!I15)</f>
        <v/>
      </c>
      <c r="P45" s="746"/>
      <c r="Q45" s="747"/>
    </row>
    <row r="46" spans="2:19" ht="45.65" customHeight="1" thickBot="1">
      <c r="B46" s="218" t="str">
        <f>IF(はじめに!D39*1=0,"－",はじめに!C39)</f>
        <v>－</v>
      </c>
      <c r="C46" s="758" t="str">
        <f>IF('別紙４－２（設備）05発熱外来'!C16="","",'別紙４－２（設備）05発熱外来'!C16)</f>
        <v/>
      </c>
      <c r="D46" s="759"/>
      <c r="E46" s="219" t="str">
        <f>IF('別紙４－２（設備）05発熱外来'!D16="","",'別紙４－２（設備）05発熱外来'!D16)</f>
        <v/>
      </c>
      <c r="F46" s="219" t="str">
        <f>IF('別紙４－２（設備）05発熱外来'!E16="","",'別紙４－２（設備）05発熱外来'!E16)</f>
        <v/>
      </c>
      <c r="G46" s="566" t="str">
        <f>IF('別紙４－２（設備）05発熱外来'!F16="","",'別紙４－２（設備）05発熱外来'!F16)</f>
        <v/>
      </c>
      <c r="H46" s="567" t="str">
        <f>IF($B46="－","－",'別紙４－２（設備）05発熱外来'!G16)</f>
        <v>－</v>
      </c>
      <c r="I46" s="220" t="str">
        <f>IF($B46="－","－",905000)</f>
        <v>－</v>
      </c>
      <c r="J46" s="54" t="str">
        <f>IF($B46="－","－",I46)</f>
        <v>－</v>
      </c>
      <c r="K46" s="221" t="str">
        <f>IF($B46="－","－",MIN(J46,はじめに!D39*1))</f>
        <v>－</v>
      </c>
      <c r="L46" s="221" t="str">
        <f t="shared" si="1"/>
        <v>－</v>
      </c>
      <c r="M46" s="760" t="str">
        <f>IF('別紙４－２（設備）05発熱外来'!H16="","",'別紙４－２（設備）05発熱外来'!H16)</f>
        <v/>
      </c>
      <c r="N46" s="761"/>
      <c r="O46" s="758" t="str">
        <f>IF('別紙４－２（設備）05発熱外来'!I16="","",'別紙４－２（設備）05発熱外来'!I16)</f>
        <v/>
      </c>
      <c r="P46" s="762"/>
      <c r="Q46" s="763"/>
    </row>
    <row r="47" spans="2:19" ht="25.5" customHeight="1" thickTop="1">
      <c r="B47" s="222"/>
      <c r="C47" s="223" t="s">
        <v>272</v>
      </c>
      <c r="D47" s="196"/>
      <c r="E47" s="196"/>
      <c r="F47" s="224"/>
      <c r="G47" s="226" t="str">
        <f>IF($N$6=0,"",SUM(G39:G46))</f>
        <v/>
      </c>
      <c r="H47" s="226" t="str">
        <f>IF($N$6=0,"",SUM(H39:H46))</f>
        <v/>
      </c>
      <c r="I47" s="225"/>
      <c r="J47" s="226" t="str">
        <f>IF($N$6=0,"",SUM(J39:J46))</f>
        <v/>
      </c>
      <c r="K47" s="226" t="str">
        <f>IF($N$6=0,"",SUM(K39:K46))</f>
        <v/>
      </c>
      <c r="L47" s="226" t="str">
        <f>IF($N$6=0,"",SUM(L39:L46))</f>
        <v/>
      </c>
      <c r="M47" s="764"/>
      <c r="N47" s="765"/>
      <c r="O47" s="227"/>
      <c r="P47" s="228"/>
      <c r="Q47" s="229"/>
    </row>
    <row r="48" spans="2:19" ht="29.25" customHeight="1">
      <c r="B48" s="230"/>
      <c r="C48" s="230"/>
      <c r="D48" s="230"/>
      <c r="E48" s="230"/>
      <c r="F48" s="230"/>
      <c r="G48" s="230"/>
      <c r="H48" s="230"/>
      <c r="I48" s="230"/>
      <c r="J48" s="230"/>
      <c r="K48" s="230"/>
      <c r="L48" s="230"/>
      <c r="M48" s="230"/>
      <c r="N48" s="169"/>
      <c r="O48" s="231"/>
      <c r="P48" s="169"/>
      <c r="Q48" s="2"/>
    </row>
    <row r="49" spans="2:17" ht="25.5" customHeight="1">
      <c r="B49" s="766"/>
      <c r="C49" s="766"/>
      <c r="D49" s="766"/>
      <c r="E49" s="766"/>
      <c r="F49" s="766"/>
      <c r="G49" s="766"/>
      <c r="H49" s="125"/>
      <c r="I49" s="125"/>
      <c r="J49" s="125"/>
      <c r="K49" s="125"/>
      <c r="L49" s="125"/>
      <c r="M49" s="3"/>
      <c r="N49" s="3"/>
      <c r="O49" s="2"/>
      <c r="P49" s="3"/>
      <c r="Q49" s="2"/>
    </row>
  </sheetData>
  <sheetProtection algorithmName="SHA-512" hashValue="Abg5H80y5wQHjM6Lkg2k2hGoHTv2rHmRC1MArV4EhXJRQ07e5jFmZWu1HpHSlJ/G8XqqA2Ik7XswjCaDWG4kiQ==" saltValue="/N80zaMMWZD32+yTcxIM2g==" spinCount="100000" sheet="1" objects="1" scenarios="1"/>
  <mergeCells count="49">
    <mergeCell ref="C46:D46"/>
    <mergeCell ref="M46:N46"/>
    <mergeCell ref="O46:Q46"/>
    <mergeCell ref="M47:N47"/>
    <mergeCell ref="B49:G49"/>
    <mergeCell ref="C44:D44"/>
    <mergeCell ref="M44:N44"/>
    <mergeCell ref="O44:Q44"/>
    <mergeCell ref="C45:D45"/>
    <mergeCell ref="M45:N45"/>
    <mergeCell ref="O45:Q45"/>
    <mergeCell ref="C41:D41"/>
    <mergeCell ref="M41:N41"/>
    <mergeCell ref="O41:Q41"/>
    <mergeCell ref="C42:D42"/>
    <mergeCell ref="M42:N42"/>
    <mergeCell ref="O42:Q42"/>
    <mergeCell ref="C40:D40"/>
    <mergeCell ref="M40:N40"/>
    <mergeCell ref="O40:Q40"/>
    <mergeCell ref="B24:B26"/>
    <mergeCell ref="C29:F29"/>
    <mergeCell ref="M29:N29"/>
    <mergeCell ref="C30:F30"/>
    <mergeCell ref="M30:N30"/>
    <mergeCell ref="B32:H32"/>
    <mergeCell ref="M34:Q34"/>
    <mergeCell ref="M35:Q35"/>
    <mergeCell ref="C38:D38"/>
    <mergeCell ref="M38:N38"/>
    <mergeCell ref="O38:Q38"/>
    <mergeCell ref="C23:F23"/>
    <mergeCell ref="C12:F12"/>
    <mergeCell ref="M12:N12"/>
    <mergeCell ref="O12:Q12"/>
    <mergeCell ref="C14:F14"/>
    <mergeCell ref="M14:N14"/>
    <mergeCell ref="B16:H16"/>
    <mergeCell ref="C19:F19"/>
    <mergeCell ref="M19:N19"/>
    <mergeCell ref="C20:F20"/>
    <mergeCell ref="M20:N20"/>
    <mergeCell ref="B22:H22"/>
    <mergeCell ref="B2:Q2"/>
    <mergeCell ref="M4:Q4"/>
    <mergeCell ref="B6:B7"/>
    <mergeCell ref="D6:K6"/>
    <mergeCell ref="N6:O6"/>
    <mergeCell ref="D7:K7"/>
  </mergeCells>
  <phoneticPr fontId="23"/>
  <dataValidations count="5">
    <dataValidation allowBlank="1" showErrorMessage="1" sqref="K14" xr:uid="{2D5FDA2F-509C-47B6-B7F0-D03CC9FDE123}"/>
    <dataValidation allowBlank="1" showInputMessage="1" showErrorMessage="1" prompt="左欄の上限額と既内示額を比較して少ない方の額" sqref="K20" xr:uid="{666503AC-6DA1-4804-9BE5-51744DBD9B71}"/>
    <dataValidation type="list" allowBlank="1" showInputMessage="1" showErrorMessage="1" sqref="C6:C7" xr:uid="{0EC08499-883E-4179-AB3A-4BC814DCEDFE}">
      <formula1>"✓,"</formula1>
    </dataValidation>
    <dataValidation allowBlank="1" showInputMessage="1" showErrorMessage="1" prompt="(例)「Ａ病棟　○号室」　など" sqref="M14:N14" xr:uid="{9FD39056-6D12-4E67-AECF-2930BE485BBE}"/>
    <dataValidation allowBlank="1" showInputMessage="1" showErrorMessage="1" prompt="(例)「①Ｂ病棟○号室　②Ｃ病棟」　など" sqref="M20:N20" xr:uid="{1D2788ED-A508-444F-9D4F-8A17FA6B9BAC}"/>
  </dataValidations>
  <printOptions horizontalCentered="1" verticalCentered="1"/>
  <pageMargins left="0.70866141732283472" right="0.70866141732283472" top="0.55118110236220474" bottom="0.55118110236220474" header="0.31496062992125984" footer="0.31496062992125984"/>
  <pageSetup paperSize="9" scale="54" orientation="landscape" blackAndWhite="1" r:id="rId1"/>
  <headerFooter>
    <oddFooter>&amp;R&amp;8&amp;F  &amp;A</oddFooter>
  </headerFooter>
  <colBreaks count="1" manualBreakCount="1">
    <brk id="17" max="53"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D402-CE36-43E4-944C-C7DE3BB4F6E1}">
  <sheetPr codeName="Sheet9">
    <tabColor theme="9" tint="0.39997558519241921"/>
  </sheetPr>
  <dimension ref="A1:S54"/>
  <sheetViews>
    <sheetView view="pageBreakPreview" zoomScale="66" zoomScaleNormal="100" zoomScaleSheetLayoutView="66" workbookViewId="0">
      <pane xSplit="1" ySplit="6" topLeftCell="B7" activePane="bottomRight" state="frozen"/>
      <selection pane="topRight" activeCell="B1" sqref="B1"/>
      <selection pane="bottomLeft" activeCell="A7" sqref="A7"/>
      <selection pane="bottomRight" activeCell="P8" sqref="P8"/>
    </sheetView>
  </sheetViews>
  <sheetFormatPr defaultColWidth="9" defaultRowHeight="13"/>
  <cols>
    <col min="1" max="1" width="20" style="68" customWidth="1"/>
    <col min="2" max="13" width="9.81640625" style="68" customWidth="1"/>
    <col min="14" max="16384" width="9" style="68"/>
  </cols>
  <sheetData>
    <row r="1" spans="1:19">
      <c r="A1" s="67" t="s">
        <v>273</v>
      </c>
    </row>
    <row r="2" spans="1:19" ht="19.5" customHeight="1">
      <c r="A2" s="586" t="s">
        <v>274</v>
      </c>
      <c r="B2" s="586"/>
      <c r="C2" s="586"/>
      <c r="D2" s="586"/>
      <c r="E2" s="586"/>
      <c r="F2" s="586"/>
      <c r="G2" s="586"/>
      <c r="H2" s="586"/>
      <c r="I2" s="586"/>
      <c r="J2" s="586"/>
      <c r="K2" s="586"/>
      <c r="L2" s="586"/>
      <c r="M2" s="586"/>
    </row>
    <row r="3" spans="1:19" ht="7.5" customHeight="1">
      <c r="A3" s="306"/>
      <c r="B3" s="306"/>
      <c r="C3" s="306"/>
      <c r="D3" s="306"/>
      <c r="E3" s="306"/>
      <c r="F3" s="306"/>
      <c r="G3" s="306"/>
      <c r="H3" s="306"/>
      <c r="I3" s="306"/>
      <c r="J3" s="306"/>
      <c r="K3" s="306"/>
      <c r="L3" s="306"/>
      <c r="M3" s="306"/>
    </row>
    <row r="4" spans="1:19" ht="13.5" thickBot="1">
      <c r="A4" s="67" t="s">
        <v>275</v>
      </c>
      <c r="J4" s="324" t="s">
        <v>276</v>
      </c>
      <c r="K4" s="767" t="str">
        <f>'４号様式'!R12</f>
        <v/>
      </c>
      <c r="L4" s="767"/>
      <c r="M4" s="767"/>
      <c r="N4" s="68" t="s">
        <v>277</v>
      </c>
    </row>
    <row r="5" spans="1:19" ht="45" customHeight="1" thickTop="1">
      <c r="A5" s="768" t="s">
        <v>278</v>
      </c>
      <c r="B5" s="325" t="s">
        <v>279</v>
      </c>
      <c r="C5" s="325" t="s">
        <v>280</v>
      </c>
      <c r="D5" s="325" t="s">
        <v>281</v>
      </c>
      <c r="E5" s="325" t="s">
        <v>282</v>
      </c>
      <c r="F5" s="325" t="s">
        <v>283</v>
      </c>
      <c r="G5" s="325" t="s">
        <v>284</v>
      </c>
      <c r="H5" s="325" t="s">
        <v>285</v>
      </c>
      <c r="I5" s="325" t="s">
        <v>286</v>
      </c>
      <c r="J5" s="325" t="s">
        <v>287</v>
      </c>
      <c r="K5" s="326" t="s">
        <v>288</v>
      </c>
      <c r="L5" s="326" t="s">
        <v>289</v>
      </c>
      <c r="M5" s="327" t="s">
        <v>290</v>
      </c>
    </row>
    <row r="6" spans="1:19" ht="13.5" customHeight="1" thickBot="1">
      <c r="A6" s="769"/>
      <c r="B6" s="328" t="s">
        <v>291</v>
      </c>
      <c r="C6" s="329" t="s">
        <v>292</v>
      </c>
      <c r="D6" s="328" t="s">
        <v>293</v>
      </c>
      <c r="E6" s="329" t="s">
        <v>294</v>
      </c>
      <c r="F6" s="328" t="s">
        <v>295</v>
      </c>
      <c r="G6" s="328" t="s">
        <v>296</v>
      </c>
      <c r="H6" s="329" t="s">
        <v>297</v>
      </c>
      <c r="I6" s="329" t="s">
        <v>298</v>
      </c>
      <c r="J6" s="329" t="s">
        <v>299</v>
      </c>
      <c r="K6" s="330" t="s">
        <v>300</v>
      </c>
      <c r="L6" s="330" t="s">
        <v>301</v>
      </c>
      <c r="M6" s="331" t="s">
        <v>302</v>
      </c>
    </row>
    <row r="7" spans="1:19" ht="16.5" customHeight="1">
      <c r="A7" s="332"/>
      <c r="B7" s="333" t="s">
        <v>199</v>
      </c>
      <c r="C7" s="333" t="s">
        <v>199</v>
      </c>
      <c r="D7" s="333" t="s">
        <v>199</v>
      </c>
      <c r="E7" s="333" t="s">
        <v>199</v>
      </c>
      <c r="F7" s="333" t="s">
        <v>199</v>
      </c>
      <c r="G7" s="333" t="s">
        <v>199</v>
      </c>
      <c r="H7" s="333" t="s">
        <v>199</v>
      </c>
      <c r="I7" s="333" t="s">
        <v>199</v>
      </c>
      <c r="J7" s="333" t="s">
        <v>199</v>
      </c>
      <c r="K7" s="333" t="s">
        <v>199</v>
      </c>
      <c r="L7" s="333" t="s">
        <v>199</v>
      </c>
      <c r="M7" s="334" t="s">
        <v>199</v>
      </c>
    </row>
    <row r="8" spans="1:19" ht="40" customHeight="1">
      <c r="A8" s="351" t="s">
        <v>303</v>
      </c>
      <c r="B8" s="336"/>
      <c r="C8" s="336"/>
      <c r="D8" s="336" t="str">
        <f>IF(B8="","",(B8-C8))</f>
        <v/>
      </c>
      <c r="E8" s="336"/>
      <c r="F8" s="336"/>
      <c r="G8" s="336" t="str">
        <f>IF(B8="","",MIN(E8,F8))</f>
        <v/>
      </c>
      <c r="H8" s="336"/>
      <c r="I8" s="336"/>
      <c r="J8" s="336"/>
      <c r="K8" s="336"/>
      <c r="L8" s="336"/>
      <c r="M8" s="337"/>
      <c r="S8" s="338"/>
    </row>
    <row r="9" spans="1:19" ht="40" customHeight="1">
      <c r="A9" s="339" t="str">
        <f>'４号様式'!N27</f>
        <v/>
      </c>
      <c r="B9" s="340" t="str">
        <f>'別紙４－３'!B13</f>
        <v>－</v>
      </c>
      <c r="C9" s="340">
        <f>'別紙４－３'!C13</f>
        <v>0</v>
      </c>
      <c r="D9" s="341" t="e">
        <f>IF(B9="","",(B9-C9))</f>
        <v>#VALUE!</v>
      </c>
      <c r="E9" s="340" t="str">
        <f>'別紙４－３'!E13</f>
        <v>－</v>
      </c>
      <c r="F9" s="340" t="str">
        <f>'別紙４－１'!J14</f>
        <v/>
      </c>
      <c r="G9" s="341">
        <f t="shared" ref="G9:G37" si="0">IF(B9="","",MIN(E9,F9))</f>
        <v>0</v>
      </c>
      <c r="H9" s="340" t="str">
        <f>'別紙４－３'!J13</f>
        <v>－</v>
      </c>
      <c r="I9" s="341" t="e">
        <f>IF(B9="","",IF(H9="-",MIN(D9,G9),IF(O9="a",MIN(D9,H9,G9),IF(O9="b",MIN(D9,G9)*P9,H9))))</f>
        <v>#VALUE!</v>
      </c>
      <c r="J9" s="341" t="e">
        <f>IF(B9="","",ROUNDDOWN(IF(B9="","",IF(Q9="B",I9,IF(H9="-",I9*R9,I9*S9))),-3))</f>
        <v>#VALUE!</v>
      </c>
      <c r="K9" s="340">
        <f>はじめに!I28</f>
        <v>0</v>
      </c>
      <c r="L9" s="340"/>
      <c r="M9" s="342" t="e">
        <f>IF(B9="","",(L9-J9))</f>
        <v>#VALUE!</v>
      </c>
      <c r="O9" s="68" t="str">
        <f>VLOOKUP(A8,'管理用（このシートは削除しないでください）'!$K$3:$P$19,2,FALSE)</f>
        <v>b</v>
      </c>
      <c r="P9" s="338">
        <f>VLOOKUP(A8,'管理用（このシートは削除しないでください）'!$K$3:$P$19,3,)</f>
        <v>0.66666666666666663</v>
      </c>
      <c r="Q9" s="68" t="str">
        <f>VLOOKUP(A8,'管理用（このシートは削除しないでください）'!$K$3:$P$19,4,FALSE)</f>
        <v>A</v>
      </c>
      <c r="R9" s="338">
        <f>VLOOKUP(A8,'管理用（このシートは削除しないでください）'!$K$3:$P$19,5,FALSE)</f>
        <v>0.33333333333333331</v>
      </c>
      <c r="S9" s="338">
        <f>VLOOKUP(A8,'管理用（このシートは削除しないでください）'!$K$3:$P$19,6,FALSE)</f>
        <v>0.5</v>
      </c>
    </row>
    <row r="10" spans="1:19" ht="40" customHeight="1">
      <c r="A10" s="351" t="s">
        <v>304</v>
      </c>
      <c r="B10" s="336"/>
      <c r="C10" s="336"/>
      <c r="D10" s="336" t="str">
        <f t="shared" ref="D10:D37" si="1">IF(B10="","",(B10-C10))</f>
        <v/>
      </c>
      <c r="E10" s="336"/>
      <c r="F10" s="336"/>
      <c r="G10" s="336" t="str">
        <f t="shared" si="0"/>
        <v/>
      </c>
      <c r="H10" s="336"/>
      <c r="I10" s="341"/>
      <c r="J10" s="341"/>
      <c r="K10" s="336"/>
      <c r="L10" s="336"/>
      <c r="M10" s="337"/>
      <c r="O10" s="68" t="e">
        <f>VLOOKUP(A9,'管理用（このシートは削除しないでください）'!$K$3:$P$19,2,FALSE)</f>
        <v>#N/A</v>
      </c>
      <c r="P10" s="338" t="e">
        <f>VLOOKUP(A9,'管理用（このシートは削除しないでください）'!$K$3:$P$19,3,)</f>
        <v>#N/A</v>
      </c>
      <c r="Q10" s="68" t="e">
        <f>VLOOKUP(A9,'管理用（このシートは削除しないでください）'!$K$3:$P$19,4,FALSE)</f>
        <v>#N/A</v>
      </c>
      <c r="R10" s="338" t="e">
        <f>VLOOKUP(A9,'管理用（このシートは削除しないでください）'!$K$3:$P$19,5,FALSE)</f>
        <v>#N/A</v>
      </c>
      <c r="S10" s="338" t="e">
        <f>VLOOKUP(A9,'管理用（このシートは削除しないでください）'!$K$3:$P$19,6,FALSE)</f>
        <v>#N/A</v>
      </c>
    </row>
    <row r="11" spans="1:19" ht="40" customHeight="1">
      <c r="A11" s="339" t="str">
        <f>'４号様式'!N27</f>
        <v/>
      </c>
      <c r="B11" s="340" t="str">
        <f>'別紙４－３'!B14</f>
        <v>－</v>
      </c>
      <c r="C11" s="340">
        <f>'別紙４－３'!C14</f>
        <v>0</v>
      </c>
      <c r="D11" s="341" t="e">
        <f t="shared" si="1"/>
        <v>#VALUE!</v>
      </c>
      <c r="E11" s="340" t="str">
        <f>'別紙４－３'!E14</f>
        <v>－</v>
      </c>
      <c r="F11" s="340" t="str">
        <f>'別紙４－１'!J20</f>
        <v/>
      </c>
      <c r="G11" s="341">
        <f t="shared" si="0"/>
        <v>0</v>
      </c>
      <c r="H11" s="340" t="str">
        <f>'別紙４－３'!J14</f>
        <v>－</v>
      </c>
      <c r="I11" s="341" t="e">
        <f t="shared" ref="I11" si="2">IF(B11="","",IF(H11="-",MIN(D11,G11),IF(O11="a",MIN(D11,H11,G11),IF(O11="b",MIN(D11,G11)*P11,H11))))</f>
        <v>#VALUE!</v>
      </c>
      <c r="J11" s="341" t="e">
        <f t="shared" ref="J11" si="3">IF(B11="","",ROUNDDOWN(IF(B11="","",IF(Q11="B",I11,IF(H11="-",I11*R11,I11*S11))),-3))</f>
        <v>#VALUE!</v>
      </c>
      <c r="K11" s="340">
        <f>はじめに!I29</f>
        <v>0</v>
      </c>
      <c r="L11" s="340"/>
      <c r="M11" s="342" t="e">
        <f t="shared" ref="M11" si="4">IF(B11="","",(L11-J11))</f>
        <v>#VALUE!</v>
      </c>
      <c r="O11" s="68" t="str">
        <f>VLOOKUP(A10,'管理用（このシートは削除しないでください）'!$K$3:$P$19,2,FALSE)</f>
        <v>a</v>
      </c>
      <c r="P11" s="338" t="str">
        <f>VLOOKUP(A10,'管理用（このシートは削除しないでください）'!$K$3:$P$19,3,)</f>
        <v>-</v>
      </c>
      <c r="Q11" s="68" t="str">
        <f>VLOOKUP(A10,'管理用（このシートは削除しないでください）'!$K$3:$P$19,4,FALSE)</f>
        <v>A</v>
      </c>
      <c r="R11" s="338">
        <f>VLOOKUP(A10,'管理用（このシートは削除しないでください）'!$K$3:$P$19,5,FALSE)</f>
        <v>0.5</v>
      </c>
      <c r="S11" s="338">
        <f>VLOOKUP(A10,'管理用（このシートは削除しないでください）'!$K$3:$P$19,6,FALSE)</f>
        <v>0.5</v>
      </c>
    </row>
    <row r="12" spans="1:19" ht="40" customHeight="1">
      <c r="A12" s="351" t="s">
        <v>304</v>
      </c>
      <c r="B12" s="336"/>
      <c r="C12" s="336"/>
      <c r="D12" s="336" t="str">
        <f t="shared" si="1"/>
        <v/>
      </c>
      <c r="E12" s="336"/>
      <c r="F12" s="336"/>
      <c r="G12" s="336" t="str">
        <f t="shared" si="0"/>
        <v/>
      </c>
      <c r="H12" s="336"/>
      <c r="I12" s="341"/>
      <c r="J12" s="341"/>
      <c r="K12" s="336"/>
      <c r="L12" s="336"/>
      <c r="M12" s="337"/>
      <c r="O12" s="68" t="e">
        <f>VLOOKUP(A11,'管理用（このシートは削除しないでください）'!$K$3:$P$19,2,FALSE)</f>
        <v>#N/A</v>
      </c>
      <c r="P12" s="338" t="e">
        <f>VLOOKUP(A11,'管理用（このシートは削除しないでください）'!$K$3:$P$19,3,)</f>
        <v>#N/A</v>
      </c>
      <c r="Q12" s="68" t="e">
        <f>VLOOKUP(A11,'管理用（このシートは削除しないでください）'!$K$3:$P$19,4,FALSE)</f>
        <v>#N/A</v>
      </c>
      <c r="R12" s="338" t="e">
        <f>VLOOKUP(A11,'管理用（このシートは削除しないでください）'!$K$3:$P$19,5,FALSE)</f>
        <v>#N/A</v>
      </c>
      <c r="S12" s="338" t="e">
        <f>VLOOKUP(A11,'管理用（このシートは削除しないでください）'!$K$3:$P$19,6,FALSE)</f>
        <v>#N/A</v>
      </c>
    </row>
    <row r="13" spans="1:19" ht="40" customHeight="1">
      <c r="A13" s="339" t="str">
        <f>'４号様式'!N27</f>
        <v/>
      </c>
      <c r="B13" s="340" t="str">
        <f>'別紙４－３'!B15</f>
        <v>－</v>
      </c>
      <c r="C13" s="340">
        <f>'別紙４－３'!C15</f>
        <v>0</v>
      </c>
      <c r="D13" s="341" t="e">
        <f t="shared" si="1"/>
        <v>#VALUE!</v>
      </c>
      <c r="E13" s="340" t="str">
        <f>'別紙４－３'!E15</f>
        <v>－</v>
      </c>
      <c r="F13" s="340" t="str">
        <f>'別紙４－１'!J30</f>
        <v/>
      </c>
      <c r="G13" s="341">
        <f t="shared" si="0"/>
        <v>0</v>
      </c>
      <c r="H13" s="340" t="str">
        <f>'別紙４－３'!J15</f>
        <v>－</v>
      </c>
      <c r="I13" s="341" t="e">
        <f t="shared" ref="I13:I35" si="5">IF(B13="","",IF(H13="-",MIN(D13,G13),IF(O13="a",MIN(D13,H13,G13),IF(O13="b",MIN(D13,G13)*P13,H13))))</f>
        <v>#VALUE!</v>
      </c>
      <c r="J13" s="341" t="e">
        <f t="shared" ref="J13:J35" si="6">IF(B13="","",ROUNDDOWN(IF(B13="","",IF(Q13="B",I13,IF(H13="-",I13*R13,I13*S13))),-3))</f>
        <v>#VALUE!</v>
      </c>
      <c r="K13" s="340">
        <f>はじめに!I30</f>
        <v>0</v>
      </c>
      <c r="L13" s="340"/>
      <c r="M13" s="342" t="e">
        <f t="shared" ref="M13" si="7">IF(B13="","",(L13-J13))</f>
        <v>#VALUE!</v>
      </c>
      <c r="O13" s="68" t="str">
        <f>VLOOKUP(A12,'管理用（このシートは削除しないでください）'!$K$3:$P$19,2,FALSE)</f>
        <v>a</v>
      </c>
      <c r="P13" s="338" t="str">
        <f>VLOOKUP(A12,'管理用（このシートは削除しないでください）'!$K$3:$P$19,3,)</f>
        <v>-</v>
      </c>
      <c r="Q13" s="68" t="str">
        <f>VLOOKUP(A12,'管理用（このシートは削除しないでください）'!$K$3:$P$19,4,FALSE)</f>
        <v>A</v>
      </c>
      <c r="R13" s="338">
        <f>VLOOKUP(A12,'管理用（このシートは削除しないでください）'!$K$3:$P$19,5,FALSE)</f>
        <v>0.5</v>
      </c>
      <c r="S13" s="338">
        <f>VLOOKUP(A12,'管理用（このシートは削除しないでください）'!$K$3:$P$19,6,FALSE)</f>
        <v>0.5</v>
      </c>
    </row>
    <row r="14" spans="1:19" ht="12" customHeight="1">
      <c r="A14" s="335"/>
      <c r="B14" s="336"/>
      <c r="C14" s="336"/>
      <c r="D14" s="336" t="str">
        <f t="shared" si="1"/>
        <v/>
      </c>
      <c r="E14" s="336"/>
      <c r="F14" s="336"/>
      <c r="G14" s="336" t="str">
        <f t="shared" si="0"/>
        <v/>
      </c>
      <c r="H14" s="336"/>
      <c r="I14" s="341"/>
      <c r="J14" s="341"/>
      <c r="K14" s="336"/>
      <c r="L14" s="336"/>
      <c r="M14" s="337"/>
      <c r="O14" s="68" t="e">
        <f>VLOOKUP(A13,'管理用（このシートは削除しないでください）'!$K$3:$P$19,2,FALSE)</f>
        <v>#N/A</v>
      </c>
      <c r="P14" s="338" t="e">
        <f>VLOOKUP(A13,'管理用（このシートは削除しないでください）'!$K$3:$P$19,3,)</f>
        <v>#N/A</v>
      </c>
      <c r="Q14" s="68" t="e">
        <f>VLOOKUP(A13,'管理用（このシートは削除しないでください）'!$K$3:$P$19,4,FALSE)</f>
        <v>#N/A</v>
      </c>
      <c r="R14" s="338" t="e">
        <f>VLOOKUP(A13,'管理用（このシートは削除しないでください）'!$K$3:$P$19,5,FALSE)</f>
        <v>#N/A</v>
      </c>
      <c r="S14" s="338" t="e">
        <f>VLOOKUP(A13,'管理用（このシートは削除しないでください）'!$K$3:$P$19,6,FALSE)</f>
        <v>#N/A</v>
      </c>
    </row>
    <row r="15" spans="1:19" ht="12" customHeight="1">
      <c r="A15" s="339"/>
      <c r="B15" s="340"/>
      <c r="C15" s="340"/>
      <c r="D15" s="341" t="str">
        <f t="shared" si="1"/>
        <v/>
      </c>
      <c r="E15" s="340"/>
      <c r="F15" s="340"/>
      <c r="G15" s="341" t="str">
        <f t="shared" si="0"/>
        <v/>
      </c>
      <c r="H15" s="340"/>
      <c r="I15" s="341" t="str">
        <f t="shared" si="5"/>
        <v/>
      </c>
      <c r="J15" s="341" t="str">
        <f t="shared" si="6"/>
        <v/>
      </c>
      <c r="K15" s="340"/>
      <c r="L15" s="340"/>
      <c r="M15" s="342" t="str">
        <f t="shared" ref="M15" si="8">IF(B15="","",(L15-J15))</f>
        <v/>
      </c>
      <c r="O15" s="68" t="e">
        <f>VLOOKUP(A14,'管理用（このシートは削除しないでください）'!$K$3:$P$19,2,FALSE)</f>
        <v>#N/A</v>
      </c>
      <c r="P15" s="338" t="e">
        <f>VLOOKUP(A14,'管理用（このシートは削除しないでください）'!$K$3:$P$19,3,)</f>
        <v>#N/A</v>
      </c>
      <c r="Q15" s="68" t="e">
        <f>VLOOKUP(A14,'管理用（このシートは削除しないでください）'!$K$3:$P$19,4,FALSE)</f>
        <v>#N/A</v>
      </c>
      <c r="R15" s="338" t="e">
        <f>VLOOKUP(A14,'管理用（このシートは削除しないでください）'!$K$3:$P$19,5,FALSE)</f>
        <v>#N/A</v>
      </c>
      <c r="S15" s="338" t="e">
        <f>VLOOKUP(A14,'管理用（このシートは削除しないでください）'!$K$3:$P$19,6,FALSE)</f>
        <v>#N/A</v>
      </c>
    </row>
    <row r="16" spans="1:19" ht="12" hidden="1" customHeight="1">
      <c r="A16" s="335"/>
      <c r="B16" s="336"/>
      <c r="C16" s="336"/>
      <c r="D16" s="336" t="str">
        <f t="shared" si="1"/>
        <v/>
      </c>
      <c r="E16" s="336"/>
      <c r="F16" s="336"/>
      <c r="G16" s="336" t="str">
        <f t="shared" si="0"/>
        <v/>
      </c>
      <c r="H16" s="336"/>
      <c r="I16" s="341"/>
      <c r="J16" s="341"/>
      <c r="K16" s="336"/>
      <c r="L16" s="336"/>
      <c r="M16" s="337"/>
      <c r="O16" s="68" t="e">
        <f>VLOOKUP(A15,'管理用（このシートは削除しないでください）'!$K$3:$P$19,2,FALSE)</f>
        <v>#N/A</v>
      </c>
      <c r="P16" s="338" t="e">
        <f>VLOOKUP(A15,'管理用（このシートは削除しないでください）'!$K$3:$P$19,3,)</f>
        <v>#N/A</v>
      </c>
      <c r="Q16" s="68" t="e">
        <f>VLOOKUP(A15,'管理用（このシートは削除しないでください）'!$K$3:$P$19,4,FALSE)</f>
        <v>#N/A</v>
      </c>
      <c r="R16" s="338" t="e">
        <f>VLOOKUP(A15,'管理用（このシートは削除しないでください）'!$K$3:$P$19,5,FALSE)</f>
        <v>#N/A</v>
      </c>
      <c r="S16" s="338" t="e">
        <f>VLOOKUP(A15,'管理用（このシートは削除しないでください）'!$K$3:$P$19,6,FALSE)</f>
        <v>#N/A</v>
      </c>
    </row>
    <row r="17" spans="1:19" ht="12" hidden="1" customHeight="1">
      <c r="A17" s="339"/>
      <c r="B17" s="340"/>
      <c r="C17" s="340"/>
      <c r="D17" s="341" t="str">
        <f t="shared" si="1"/>
        <v/>
      </c>
      <c r="E17" s="340"/>
      <c r="F17" s="340"/>
      <c r="G17" s="341" t="str">
        <f t="shared" si="0"/>
        <v/>
      </c>
      <c r="H17" s="340"/>
      <c r="I17" s="341" t="str">
        <f t="shared" si="5"/>
        <v/>
      </c>
      <c r="J17" s="341" t="str">
        <f t="shared" si="6"/>
        <v/>
      </c>
      <c r="K17" s="340"/>
      <c r="L17" s="340"/>
      <c r="M17" s="342" t="str">
        <f t="shared" ref="M17" si="9">IF(B17="","",(L17-J17))</f>
        <v/>
      </c>
      <c r="O17" s="68" t="e">
        <f>VLOOKUP(A16,'管理用（このシートは削除しないでください）'!$K$3:$P$19,2,FALSE)</f>
        <v>#N/A</v>
      </c>
      <c r="P17" s="338" t="e">
        <f>VLOOKUP(A16,'管理用（このシートは削除しないでください）'!$K$3:$P$19,3,)</f>
        <v>#N/A</v>
      </c>
      <c r="Q17" s="68" t="e">
        <f>VLOOKUP(A16,'管理用（このシートは削除しないでください）'!$K$3:$P$19,4,FALSE)</f>
        <v>#N/A</v>
      </c>
      <c r="R17" s="338" t="e">
        <f>VLOOKUP(A16,'管理用（このシートは削除しないでください）'!$K$3:$P$19,5,FALSE)</f>
        <v>#N/A</v>
      </c>
      <c r="S17" s="338" t="e">
        <f>VLOOKUP(A16,'管理用（このシートは削除しないでください）'!$K$3:$P$19,6,FALSE)</f>
        <v>#N/A</v>
      </c>
    </row>
    <row r="18" spans="1:19" ht="12" hidden="1" customHeight="1">
      <c r="A18" s="335"/>
      <c r="B18" s="336"/>
      <c r="C18" s="336"/>
      <c r="D18" s="336" t="str">
        <f t="shared" si="1"/>
        <v/>
      </c>
      <c r="E18" s="336"/>
      <c r="F18" s="336"/>
      <c r="G18" s="336" t="str">
        <f t="shared" si="0"/>
        <v/>
      </c>
      <c r="H18" s="336"/>
      <c r="I18" s="341"/>
      <c r="J18" s="341"/>
      <c r="K18" s="336"/>
      <c r="L18" s="336"/>
      <c r="M18" s="337"/>
      <c r="O18" s="68" t="e">
        <f>VLOOKUP(A17,'管理用（このシートは削除しないでください）'!$K$3:$P$19,2,FALSE)</f>
        <v>#N/A</v>
      </c>
      <c r="P18" s="338" t="e">
        <f>VLOOKUP(A17,'管理用（このシートは削除しないでください）'!$K$3:$P$19,3,)</f>
        <v>#N/A</v>
      </c>
      <c r="Q18" s="68" t="e">
        <f>VLOOKUP(A17,'管理用（このシートは削除しないでください）'!$K$3:$P$19,4,FALSE)</f>
        <v>#N/A</v>
      </c>
      <c r="R18" s="338" t="e">
        <f>VLOOKUP(A17,'管理用（このシートは削除しないでください）'!$K$3:$P$19,5,FALSE)</f>
        <v>#N/A</v>
      </c>
      <c r="S18" s="338" t="e">
        <f>VLOOKUP(A17,'管理用（このシートは削除しないでください）'!$K$3:$P$19,6,FALSE)</f>
        <v>#N/A</v>
      </c>
    </row>
    <row r="19" spans="1:19" ht="12" hidden="1" customHeight="1">
      <c r="A19" s="339"/>
      <c r="B19" s="340"/>
      <c r="C19" s="340"/>
      <c r="D19" s="341" t="str">
        <f t="shared" si="1"/>
        <v/>
      </c>
      <c r="E19" s="340"/>
      <c r="F19" s="340"/>
      <c r="G19" s="341" t="str">
        <f t="shared" si="0"/>
        <v/>
      </c>
      <c r="H19" s="340"/>
      <c r="I19" s="341" t="str">
        <f t="shared" si="5"/>
        <v/>
      </c>
      <c r="J19" s="341" t="str">
        <f t="shared" si="6"/>
        <v/>
      </c>
      <c r="K19" s="340"/>
      <c r="L19" s="340"/>
      <c r="M19" s="342" t="str">
        <f t="shared" ref="M19" si="10">IF(B19="","",(L19-J19))</f>
        <v/>
      </c>
      <c r="O19" s="68" t="e">
        <f>VLOOKUP(A18,'管理用（このシートは削除しないでください）'!$K$3:$P$19,2,FALSE)</f>
        <v>#N/A</v>
      </c>
      <c r="P19" s="338" t="e">
        <f>VLOOKUP(A18,'管理用（このシートは削除しないでください）'!$K$3:$P$19,3,)</f>
        <v>#N/A</v>
      </c>
      <c r="Q19" s="68" t="e">
        <f>VLOOKUP(A18,'管理用（このシートは削除しないでください）'!$K$3:$P$19,4,FALSE)</f>
        <v>#N/A</v>
      </c>
      <c r="R19" s="338" t="e">
        <f>VLOOKUP(A18,'管理用（このシートは削除しないでください）'!$K$3:$P$19,5,FALSE)</f>
        <v>#N/A</v>
      </c>
      <c r="S19" s="338" t="e">
        <f>VLOOKUP(A18,'管理用（このシートは削除しないでください）'!$K$3:$P$19,6,FALSE)</f>
        <v>#N/A</v>
      </c>
    </row>
    <row r="20" spans="1:19" ht="12" hidden="1" customHeight="1">
      <c r="A20" s="335"/>
      <c r="B20" s="336"/>
      <c r="C20" s="336"/>
      <c r="D20" s="336" t="str">
        <f t="shared" si="1"/>
        <v/>
      </c>
      <c r="E20" s="336"/>
      <c r="F20" s="336"/>
      <c r="G20" s="336" t="str">
        <f t="shared" si="0"/>
        <v/>
      </c>
      <c r="H20" s="336"/>
      <c r="I20" s="341"/>
      <c r="J20" s="341"/>
      <c r="K20" s="336"/>
      <c r="L20" s="336"/>
      <c r="M20" s="337"/>
      <c r="O20" s="68" t="e">
        <f>VLOOKUP(A19,'管理用（このシートは削除しないでください）'!$K$3:$P$19,2,FALSE)</f>
        <v>#N/A</v>
      </c>
      <c r="P20" s="338" t="e">
        <f>VLOOKUP(A19,'管理用（このシートは削除しないでください）'!$K$3:$P$19,3,)</f>
        <v>#N/A</v>
      </c>
      <c r="Q20" s="68" t="e">
        <f>VLOOKUP(A19,'管理用（このシートは削除しないでください）'!$K$3:$P$19,4,FALSE)</f>
        <v>#N/A</v>
      </c>
      <c r="R20" s="338" t="e">
        <f>VLOOKUP(A19,'管理用（このシートは削除しないでください）'!$K$3:$P$19,5,FALSE)</f>
        <v>#N/A</v>
      </c>
      <c r="S20" s="338" t="e">
        <f>VLOOKUP(A19,'管理用（このシートは削除しないでください）'!$K$3:$P$19,6,FALSE)</f>
        <v>#N/A</v>
      </c>
    </row>
    <row r="21" spans="1:19" ht="12" hidden="1" customHeight="1">
      <c r="A21" s="339"/>
      <c r="B21" s="340"/>
      <c r="C21" s="340"/>
      <c r="D21" s="341" t="str">
        <f t="shared" si="1"/>
        <v/>
      </c>
      <c r="E21" s="340"/>
      <c r="F21" s="340"/>
      <c r="G21" s="341" t="str">
        <f t="shared" si="0"/>
        <v/>
      </c>
      <c r="H21" s="340"/>
      <c r="I21" s="341" t="str">
        <f t="shared" si="5"/>
        <v/>
      </c>
      <c r="J21" s="341" t="str">
        <f t="shared" si="6"/>
        <v/>
      </c>
      <c r="K21" s="340"/>
      <c r="L21" s="340"/>
      <c r="M21" s="342" t="str">
        <f t="shared" ref="M21" si="11">IF(B21="","",(L21-J21))</f>
        <v/>
      </c>
      <c r="O21" s="68" t="e">
        <f>VLOOKUP(A20,'管理用（このシートは削除しないでください）'!$K$3:$P$19,2,FALSE)</f>
        <v>#N/A</v>
      </c>
      <c r="P21" s="338" t="e">
        <f>VLOOKUP(A20,'管理用（このシートは削除しないでください）'!$K$3:$P$19,3,)</f>
        <v>#N/A</v>
      </c>
      <c r="Q21" s="68" t="e">
        <f>VLOOKUP(A20,'管理用（このシートは削除しないでください）'!$K$3:$P$19,4,FALSE)</f>
        <v>#N/A</v>
      </c>
      <c r="R21" s="338" t="e">
        <f>VLOOKUP(A20,'管理用（このシートは削除しないでください）'!$K$3:$P$19,5,FALSE)</f>
        <v>#N/A</v>
      </c>
      <c r="S21" s="338" t="e">
        <f>VLOOKUP(A20,'管理用（このシートは削除しないでください）'!$K$3:$P$19,6,FALSE)</f>
        <v>#N/A</v>
      </c>
    </row>
    <row r="22" spans="1:19" ht="12" hidden="1" customHeight="1">
      <c r="A22" s="335"/>
      <c r="B22" s="336"/>
      <c r="C22" s="336"/>
      <c r="D22" s="336" t="str">
        <f t="shared" si="1"/>
        <v/>
      </c>
      <c r="E22" s="336"/>
      <c r="F22" s="336"/>
      <c r="G22" s="336" t="str">
        <f t="shared" si="0"/>
        <v/>
      </c>
      <c r="H22" s="336"/>
      <c r="I22" s="341"/>
      <c r="J22" s="341"/>
      <c r="K22" s="336"/>
      <c r="L22" s="336"/>
      <c r="M22" s="337"/>
      <c r="O22" s="68" t="e">
        <f>VLOOKUP(A21,'管理用（このシートは削除しないでください）'!$K$3:$P$19,2,FALSE)</f>
        <v>#N/A</v>
      </c>
      <c r="P22" s="338" t="e">
        <f>VLOOKUP(A21,'管理用（このシートは削除しないでください）'!$K$3:$P$19,3,)</f>
        <v>#N/A</v>
      </c>
      <c r="Q22" s="68" t="e">
        <f>VLOOKUP(A21,'管理用（このシートは削除しないでください）'!$K$3:$P$19,4,FALSE)</f>
        <v>#N/A</v>
      </c>
      <c r="R22" s="338" t="e">
        <f>VLOOKUP(A21,'管理用（このシートは削除しないでください）'!$K$3:$P$19,5,FALSE)</f>
        <v>#N/A</v>
      </c>
      <c r="S22" s="338" t="e">
        <f>VLOOKUP(A21,'管理用（このシートは削除しないでください）'!$K$3:$P$19,6,FALSE)</f>
        <v>#N/A</v>
      </c>
    </row>
    <row r="23" spans="1:19" ht="12" hidden="1" customHeight="1">
      <c r="A23" s="339"/>
      <c r="B23" s="340"/>
      <c r="C23" s="340"/>
      <c r="D23" s="341" t="str">
        <f t="shared" si="1"/>
        <v/>
      </c>
      <c r="E23" s="340"/>
      <c r="F23" s="340"/>
      <c r="G23" s="341" t="str">
        <f t="shared" si="0"/>
        <v/>
      </c>
      <c r="H23" s="340"/>
      <c r="I23" s="341" t="str">
        <f t="shared" si="5"/>
        <v/>
      </c>
      <c r="J23" s="341" t="str">
        <f t="shared" si="6"/>
        <v/>
      </c>
      <c r="K23" s="340"/>
      <c r="L23" s="340"/>
      <c r="M23" s="342" t="str">
        <f t="shared" ref="M23" si="12">IF(B23="","",(L23-J23))</f>
        <v/>
      </c>
      <c r="O23" s="68" t="e">
        <f>VLOOKUP(A22,'管理用（このシートは削除しないでください）'!$K$3:$P$19,2,FALSE)</f>
        <v>#N/A</v>
      </c>
      <c r="P23" s="338" t="e">
        <f>VLOOKUP(A22,'管理用（このシートは削除しないでください）'!$K$3:$P$19,3,)</f>
        <v>#N/A</v>
      </c>
      <c r="Q23" s="68" t="e">
        <f>VLOOKUP(A22,'管理用（このシートは削除しないでください）'!$K$3:$P$19,4,FALSE)</f>
        <v>#N/A</v>
      </c>
      <c r="R23" s="338" t="e">
        <f>VLOOKUP(A22,'管理用（このシートは削除しないでください）'!$K$3:$P$19,5,FALSE)</f>
        <v>#N/A</v>
      </c>
      <c r="S23" s="338" t="e">
        <f>VLOOKUP(A22,'管理用（このシートは削除しないでください）'!$K$3:$P$19,6,FALSE)</f>
        <v>#N/A</v>
      </c>
    </row>
    <row r="24" spans="1:19" ht="12" hidden="1" customHeight="1">
      <c r="A24" s="335"/>
      <c r="B24" s="336"/>
      <c r="C24" s="336"/>
      <c r="D24" s="336" t="str">
        <f t="shared" si="1"/>
        <v/>
      </c>
      <c r="E24" s="336"/>
      <c r="F24" s="336"/>
      <c r="G24" s="336" t="str">
        <f t="shared" si="0"/>
        <v/>
      </c>
      <c r="H24" s="336"/>
      <c r="I24" s="341"/>
      <c r="J24" s="341"/>
      <c r="K24" s="336"/>
      <c r="L24" s="336"/>
      <c r="M24" s="337"/>
      <c r="O24" s="68" t="e">
        <f>VLOOKUP(A23,'管理用（このシートは削除しないでください）'!$K$3:$P$19,2,FALSE)</f>
        <v>#N/A</v>
      </c>
      <c r="P24" s="338" t="e">
        <f>VLOOKUP(A23,'管理用（このシートは削除しないでください）'!$K$3:$P$19,3,)</f>
        <v>#N/A</v>
      </c>
      <c r="Q24" s="68" t="e">
        <f>VLOOKUP(A23,'管理用（このシートは削除しないでください）'!$K$3:$P$19,4,FALSE)</f>
        <v>#N/A</v>
      </c>
      <c r="R24" s="338" t="e">
        <f>VLOOKUP(A23,'管理用（このシートは削除しないでください）'!$K$3:$P$19,5,FALSE)</f>
        <v>#N/A</v>
      </c>
      <c r="S24" s="338" t="e">
        <f>VLOOKUP(A23,'管理用（このシートは削除しないでください）'!$K$3:$P$19,6,FALSE)</f>
        <v>#N/A</v>
      </c>
    </row>
    <row r="25" spans="1:19" ht="12" hidden="1" customHeight="1">
      <c r="A25" s="339"/>
      <c r="B25" s="340"/>
      <c r="C25" s="340"/>
      <c r="D25" s="341" t="str">
        <f t="shared" si="1"/>
        <v/>
      </c>
      <c r="E25" s="340"/>
      <c r="F25" s="340"/>
      <c r="G25" s="341" t="str">
        <f t="shared" si="0"/>
        <v/>
      </c>
      <c r="H25" s="340"/>
      <c r="I25" s="341" t="str">
        <f t="shared" si="5"/>
        <v/>
      </c>
      <c r="J25" s="341" t="str">
        <f t="shared" si="6"/>
        <v/>
      </c>
      <c r="K25" s="340"/>
      <c r="L25" s="340"/>
      <c r="M25" s="342" t="str">
        <f t="shared" ref="M25" si="13">IF(B25="","",(L25-J25))</f>
        <v/>
      </c>
      <c r="O25" s="68" t="e">
        <f>VLOOKUP(A24,'管理用（このシートは削除しないでください）'!$K$3:$P$19,2,FALSE)</f>
        <v>#N/A</v>
      </c>
      <c r="P25" s="338" t="e">
        <f>VLOOKUP(A24,'管理用（このシートは削除しないでください）'!$K$3:$P$19,3,)</f>
        <v>#N/A</v>
      </c>
      <c r="Q25" s="68" t="e">
        <f>VLOOKUP(A24,'管理用（このシートは削除しないでください）'!$K$3:$P$19,4,FALSE)</f>
        <v>#N/A</v>
      </c>
      <c r="R25" s="338" t="e">
        <f>VLOOKUP(A24,'管理用（このシートは削除しないでください）'!$K$3:$P$19,5,FALSE)</f>
        <v>#N/A</v>
      </c>
      <c r="S25" s="338" t="e">
        <f>VLOOKUP(A24,'管理用（このシートは削除しないでください）'!$K$3:$P$19,6,FALSE)</f>
        <v>#N/A</v>
      </c>
    </row>
    <row r="26" spans="1:19" ht="12" hidden="1" customHeight="1">
      <c r="A26" s="335"/>
      <c r="B26" s="336"/>
      <c r="C26" s="336"/>
      <c r="D26" s="336" t="str">
        <f t="shared" si="1"/>
        <v/>
      </c>
      <c r="E26" s="336"/>
      <c r="F26" s="336"/>
      <c r="G26" s="336" t="str">
        <f t="shared" si="0"/>
        <v/>
      </c>
      <c r="H26" s="336"/>
      <c r="I26" s="341"/>
      <c r="J26" s="341"/>
      <c r="K26" s="336"/>
      <c r="L26" s="336"/>
      <c r="M26" s="337"/>
      <c r="O26" s="68" t="e">
        <f>VLOOKUP(A25,'管理用（このシートは削除しないでください）'!$K$3:$P$19,2,FALSE)</f>
        <v>#N/A</v>
      </c>
      <c r="P26" s="338" t="e">
        <f>VLOOKUP(A25,'管理用（このシートは削除しないでください）'!$K$3:$P$19,3,)</f>
        <v>#N/A</v>
      </c>
      <c r="Q26" s="68" t="e">
        <f>VLOOKUP(A25,'管理用（このシートは削除しないでください）'!$K$3:$P$19,4,FALSE)</f>
        <v>#N/A</v>
      </c>
      <c r="R26" s="338" t="e">
        <f>VLOOKUP(A25,'管理用（このシートは削除しないでください）'!$K$3:$P$19,5,FALSE)</f>
        <v>#N/A</v>
      </c>
      <c r="S26" s="338" t="e">
        <f>VLOOKUP(A25,'管理用（このシートは削除しないでください）'!$K$3:$P$19,6,FALSE)</f>
        <v>#N/A</v>
      </c>
    </row>
    <row r="27" spans="1:19" ht="12" hidden="1" customHeight="1">
      <c r="A27" s="339"/>
      <c r="B27" s="340"/>
      <c r="C27" s="340"/>
      <c r="D27" s="341" t="str">
        <f t="shared" si="1"/>
        <v/>
      </c>
      <c r="E27" s="340"/>
      <c r="F27" s="340"/>
      <c r="G27" s="341" t="str">
        <f t="shared" si="0"/>
        <v/>
      </c>
      <c r="H27" s="340"/>
      <c r="I27" s="341" t="str">
        <f t="shared" si="5"/>
        <v/>
      </c>
      <c r="J27" s="341" t="str">
        <f t="shared" si="6"/>
        <v/>
      </c>
      <c r="K27" s="340"/>
      <c r="L27" s="340"/>
      <c r="M27" s="342" t="str">
        <f t="shared" ref="M27" si="14">IF(B27="","",(L27-J27))</f>
        <v/>
      </c>
      <c r="O27" s="68" t="e">
        <f>VLOOKUP(A26,'管理用（このシートは削除しないでください）'!$K$3:$P$19,2,FALSE)</f>
        <v>#N/A</v>
      </c>
      <c r="P27" s="338" t="e">
        <f>VLOOKUP(A26,'管理用（このシートは削除しないでください）'!$K$3:$P$19,3,)</f>
        <v>#N/A</v>
      </c>
      <c r="Q27" s="68" t="e">
        <f>VLOOKUP(A26,'管理用（このシートは削除しないでください）'!$K$3:$P$19,4,FALSE)</f>
        <v>#N/A</v>
      </c>
      <c r="R27" s="338" t="e">
        <f>VLOOKUP(A26,'管理用（このシートは削除しないでください）'!$K$3:$P$19,5,FALSE)</f>
        <v>#N/A</v>
      </c>
      <c r="S27" s="338" t="e">
        <f>VLOOKUP(A26,'管理用（このシートは削除しないでください）'!$K$3:$P$19,6,FALSE)</f>
        <v>#N/A</v>
      </c>
    </row>
    <row r="28" spans="1:19" ht="12" hidden="1" customHeight="1">
      <c r="A28" s="335"/>
      <c r="B28" s="336"/>
      <c r="C28" s="336"/>
      <c r="D28" s="336" t="str">
        <f t="shared" si="1"/>
        <v/>
      </c>
      <c r="E28" s="336"/>
      <c r="F28" s="336"/>
      <c r="G28" s="336" t="str">
        <f t="shared" si="0"/>
        <v/>
      </c>
      <c r="H28" s="336"/>
      <c r="I28" s="341"/>
      <c r="J28" s="341"/>
      <c r="K28" s="336"/>
      <c r="L28" s="336"/>
      <c r="M28" s="337"/>
      <c r="O28" s="68" t="e">
        <f>VLOOKUP(A27,'管理用（このシートは削除しないでください）'!$K$3:$P$19,2,FALSE)</f>
        <v>#N/A</v>
      </c>
      <c r="P28" s="338" t="e">
        <f>VLOOKUP(A27,'管理用（このシートは削除しないでください）'!$K$3:$P$19,3,)</f>
        <v>#N/A</v>
      </c>
      <c r="Q28" s="68" t="e">
        <f>VLOOKUP(A27,'管理用（このシートは削除しないでください）'!$K$3:$P$19,4,FALSE)</f>
        <v>#N/A</v>
      </c>
      <c r="R28" s="338" t="e">
        <f>VLOOKUP(A27,'管理用（このシートは削除しないでください）'!$K$3:$P$19,5,FALSE)</f>
        <v>#N/A</v>
      </c>
      <c r="S28" s="338" t="e">
        <f>VLOOKUP(A27,'管理用（このシートは削除しないでください）'!$K$3:$P$19,6,FALSE)</f>
        <v>#N/A</v>
      </c>
    </row>
    <row r="29" spans="1:19" ht="12" hidden="1" customHeight="1">
      <c r="A29" s="339"/>
      <c r="B29" s="340"/>
      <c r="C29" s="340"/>
      <c r="D29" s="341" t="str">
        <f t="shared" si="1"/>
        <v/>
      </c>
      <c r="E29" s="340"/>
      <c r="F29" s="340"/>
      <c r="G29" s="341" t="str">
        <f t="shared" si="0"/>
        <v/>
      </c>
      <c r="H29" s="340"/>
      <c r="I29" s="341" t="str">
        <f t="shared" si="5"/>
        <v/>
      </c>
      <c r="J29" s="341" t="str">
        <f t="shared" si="6"/>
        <v/>
      </c>
      <c r="K29" s="340"/>
      <c r="L29" s="340"/>
      <c r="M29" s="342" t="str">
        <f t="shared" ref="M29" si="15">IF(B29="","",(L29-J29))</f>
        <v/>
      </c>
      <c r="O29" s="68" t="e">
        <f>VLOOKUP(A28,'管理用（このシートは削除しないでください）'!$K$3:$P$19,2,FALSE)</f>
        <v>#N/A</v>
      </c>
      <c r="P29" s="338" t="e">
        <f>VLOOKUP(A28,'管理用（このシートは削除しないでください）'!$K$3:$P$19,3,)</f>
        <v>#N/A</v>
      </c>
      <c r="Q29" s="68" t="e">
        <f>VLOOKUP(A28,'管理用（このシートは削除しないでください）'!$K$3:$P$19,4,FALSE)</f>
        <v>#N/A</v>
      </c>
      <c r="R29" s="338" t="e">
        <f>VLOOKUP(A28,'管理用（このシートは削除しないでください）'!$K$3:$P$19,5,FALSE)</f>
        <v>#N/A</v>
      </c>
      <c r="S29" s="338" t="e">
        <f>VLOOKUP(A28,'管理用（このシートは削除しないでください）'!$K$3:$P$19,6,FALSE)</f>
        <v>#N/A</v>
      </c>
    </row>
    <row r="30" spans="1:19" ht="12" hidden="1" customHeight="1">
      <c r="A30" s="335"/>
      <c r="B30" s="336"/>
      <c r="C30" s="336"/>
      <c r="D30" s="336" t="str">
        <f t="shared" si="1"/>
        <v/>
      </c>
      <c r="E30" s="336"/>
      <c r="F30" s="336"/>
      <c r="G30" s="336" t="str">
        <f t="shared" si="0"/>
        <v/>
      </c>
      <c r="H30" s="336"/>
      <c r="I30" s="341"/>
      <c r="J30" s="341"/>
      <c r="K30" s="336"/>
      <c r="L30" s="336"/>
      <c r="M30" s="337"/>
      <c r="O30" s="68" t="e">
        <f>VLOOKUP(A29,'管理用（このシートは削除しないでください）'!$K$3:$P$19,2,FALSE)</f>
        <v>#N/A</v>
      </c>
      <c r="P30" s="338" t="e">
        <f>VLOOKUP(A29,'管理用（このシートは削除しないでください）'!$K$3:$P$19,3,)</f>
        <v>#N/A</v>
      </c>
      <c r="Q30" s="68" t="e">
        <f>VLOOKUP(A29,'管理用（このシートは削除しないでください）'!$K$3:$P$19,4,FALSE)</f>
        <v>#N/A</v>
      </c>
      <c r="R30" s="338" t="e">
        <f>VLOOKUP(A29,'管理用（このシートは削除しないでください）'!$K$3:$P$19,5,FALSE)</f>
        <v>#N/A</v>
      </c>
      <c r="S30" s="338" t="e">
        <f>VLOOKUP(A29,'管理用（このシートは削除しないでください）'!$K$3:$P$19,6,FALSE)</f>
        <v>#N/A</v>
      </c>
    </row>
    <row r="31" spans="1:19" ht="12" hidden="1" customHeight="1">
      <c r="A31" s="339"/>
      <c r="B31" s="340"/>
      <c r="C31" s="340"/>
      <c r="D31" s="341" t="str">
        <f t="shared" si="1"/>
        <v/>
      </c>
      <c r="E31" s="340"/>
      <c r="F31" s="340"/>
      <c r="G31" s="341" t="str">
        <f t="shared" si="0"/>
        <v/>
      </c>
      <c r="H31" s="340"/>
      <c r="I31" s="341" t="str">
        <f t="shared" si="5"/>
        <v/>
      </c>
      <c r="J31" s="341" t="str">
        <f t="shared" si="6"/>
        <v/>
      </c>
      <c r="K31" s="340"/>
      <c r="L31" s="340"/>
      <c r="M31" s="342" t="str">
        <f t="shared" ref="M31" si="16">IF(B31="","",(L31-J31))</f>
        <v/>
      </c>
      <c r="O31" s="68" t="e">
        <f>VLOOKUP(A30,'管理用（このシートは削除しないでください）'!$K$3:$P$19,2,FALSE)</f>
        <v>#N/A</v>
      </c>
      <c r="P31" s="338" t="e">
        <f>VLOOKUP(A30,'管理用（このシートは削除しないでください）'!$K$3:$P$19,3,)</f>
        <v>#N/A</v>
      </c>
      <c r="Q31" s="68" t="e">
        <f>VLOOKUP(A30,'管理用（このシートは削除しないでください）'!$K$3:$P$19,4,FALSE)</f>
        <v>#N/A</v>
      </c>
      <c r="R31" s="338" t="e">
        <f>VLOOKUP(A30,'管理用（このシートは削除しないでください）'!$K$3:$P$19,5,FALSE)</f>
        <v>#N/A</v>
      </c>
      <c r="S31" s="338" t="e">
        <f>VLOOKUP(A30,'管理用（このシートは削除しないでください）'!$K$3:$P$19,6,FALSE)</f>
        <v>#N/A</v>
      </c>
    </row>
    <row r="32" spans="1:19" ht="12" hidden="1" customHeight="1">
      <c r="A32" s="335"/>
      <c r="B32" s="336"/>
      <c r="C32" s="336"/>
      <c r="D32" s="336" t="str">
        <f t="shared" si="1"/>
        <v/>
      </c>
      <c r="E32" s="336"/>
      <c r="F32" s="336"/>
      <c r="G32" s="336" t="str">
        <f t="shared" si="0"/>
        <v/>
      </c>
      <c r="H32" s="336"/>
      <c r="I32" s="341"/>
      <c r="J32" s="341"/>
      <c r="K32" s="336"/>
      <c r="L32" s="336"/>
      <c r="M32" s="337"/>
      <c r="O32" s="68" t="e">
        <f>VLOOKUP(A31,'管理用（このシートは削除しないでください）'!$K$3:$P$19,2,FALSE)</f>
        <v>#N/A</v>
      </c>
      <c r="P32" s="338" t="e">
        <f>VLOOKUP(A31,'管理用（このシートは削除しないでください）'!$K$3:$P$19,3,)</f>
        <v>#N/A</v>
      </c>
      <c r="Q32" s="68" t="e">
        <f>VLOOKUP(A31,'管理用（このシートは削除しないでください）'!$K$3:$P$19,4,FALSE)</f>
        <v>#N/A</v>
      </c>
      <c r="R32" s="338" t="e">
        <f>VLOOKUP(A31,'管理用（このシートは削除しないでください）'!$K$3:$P$19,5,FALSE)</f>
        <v>#N/A</v>
      </c>
      <c r="S32" s="338" t="e">
        <f>VLOOKUP(A31,'管理用（このシートは削除しないでください）'!$K$3:$P$19,6,FALSE)</f>
        <v>#N/A</v>
      </c>
    </row>
    <row r="33" spans="1:19" ht="12" hidden="1" customHeight="1">
      <c r="A33" s="339"/>
      <c r="B33" s="340"/>
      <c r="C33" s="340"/>
      <c r="D33" s="341" t="str">
        <f t="shared" si="1"/>
        <v/>
      </c>
      <c r="E33" s="340"/>
      <c r="F33" s="340"/>
      <c r="G33" s="341" t="str">
        <f t="shared" si="0"/>
        <v/>
      </c>
      <c r="H33" s="340"/>
      <c r="I33" s="341" t="str">
        <f t="shared" si="5"/>
        <v/>
      </c>
      <c r="J33" s="341" t="str">
        <f t="shared" si="6"/>
        <v/>
      </c>
      <c r="K33" s="340"/>
      <c r="L33" s="340"/>
      <c r="M33" s="342" t="str">
        <f t="shared" ref="M33" si="17">IF(B33="","",(L33-J33))</f>
        <v/>
      </c>
      <c r="O33" s="68" t="e">
        <f>VLOOKUP(A32,'管理用（このシートは削除しないでください）'!$K$3:$P$19,2,FALSE)</f>
        <v>#N/A</v>
      </c>
      <c r="P33" s="338" t="e">
        <f>VLOOKUP(A32,'管理用（このシートは削除しないでください）'!$K$3:$P$19,3,)</f>
        <v>#N/A</v>
      </c>
      <c r="Q33" s="68" t="e">
        <f>VLOOKUP(A32,'管理用（このシートは削除しないでください）'!$K$3:$P$19,4,FALSE)</f>
        <v>#N/A</v>
      </c>
      <c r="R33" s="338" t="e">
        <f>VLOOKUP(A32,'管理用（このシートは削除しないでください）'!$K$3:$P$19,5,FALSE)</f>
        <v>#N/A</v>
      </c>
      <c r="S33" s="338" t="e">
        <f>VLOOKUP(A32,'管理用（このシートは削除しないでください）'!$K$3:$P$19,6,FALSE)</f>
        <v>#N/A</v>
      </c>
    </row>
    <row r="34" spans="1:19" ht="12" hidden="1" customHeight="1">
      <c r="A34" s="335"/>
      <c r="B34" s="336"/>
      <c r="C34" s="336"/>
      <c r="D34" s="336" t="str">
        <f t="shared" si="1"/>
        <v/>
      </c>
      <c r="E34" s="336"/>
      <c r="F34" s="336"/>
      <c r="G34" s="336" t="str">
        <f t="shared" si="0"/>
        <v/>
      </c>
      <c r="H34" s="336"/>
      <c r="I34" s="341"/>
      <c r="J34" s="341"/>
      <c r="K34" s="336"/>
      <c r="L34" s="336"/>
      <c r="M34" s="337"/>
      <c r="O34" s="68" t="e">
        <f>VLOOKUP(A33,'管理用（このシートは削除しないでください）'!$K$3:$P$19,2,FALSE)</f>
        <v>#N/A</v>
      </c>
      <c r="P34" s="338" t="e">
        <f>VLOOKUP(A33,'管理用（このシートは削除しないでください）'!$K$3:$P$19,3,)</f>
        <v>#N/A</v>
      </c>
      <c r="Q34" s="68" t="e">
        <f>VLOOKUP(A33,'管理用（このシートは削除しないでください）'!$K$3:$P$19,4,FALSE)</f>
        <v>#N/A</v>
      </c>
      <c r="R34" s="338" t="e">
        <f>VLOOKUP(A33,'管理用（このシートは削除しないでください）'!$K$3:$P$19,5,FALSE)</f>
        <v>#N/A</v>
      </c>
      <c r="S34" s="338" t="e">
        <f>VLOOKUP(A33,'管理用（このシートは削除しないでください）'!$K$3:$P$19,6,FALSE)</f>
        <v>#N/A</v>
      </c>
    </row>
    <row r="35" spans="1:19" ht="12" hidden="1" customHeight="1">
      <c r="A35" s="339"/>
      <c r="B35" s="340"/>
      <c r="C35" s="340"/>
      <c r="D35" s="341" t="str">
        <f t="shared" si="1"/>
        <v/>
      </c>
      <c r="E35" s="340"/>
      <c r="F35" s="340"/>
      <c r="G35" s="341" t="str">
        <f t="shared" si="0"/>
        <v/>
      </c>
      <c r="H35" s="340"/>
      <c r="I35" s="341" t="str">
        <f t="shared" si="5"/>
        <v/>
      </c>
      <c r="J35" s="341" t="str">
        <f t="shared" si="6"/>
        <v/>
      </c>
      <c r="K35" s="340"/>
      <c r="L35" s="340"/>
      <c r="M35" s="342" t="str">
        <f t="shared" ref="M35" si="18">IF(B35="","",(L35-J35))</f>
        <v/>
      </c>
      <c r="O35" s="68" t="e">
        <f>VLOOKUP(A34,'管理用（このシートは削除しないでください）'!$K$3:$P$19,2,FALSE)</f>
        <v>#N/A</v>
      </c>
      <c r="P35" s="338" t="e">
        <f>VLOOKUP(A34,'管理用（このシートは削除しないでください）'!$K$3:$P$19,3,)</f>
        <v>#N/A</v>
      </c>
      <c r="Q35" s="68" t="e">
        <f>VLOOKUP(A34,'管理用（このシートは削除しないでください）'!$K$3:$P$19,4,FALSE)</f>
        <v>#N/A</v>
      </c>
      <c r="R35" s="338" t="e">
        <f>VLOOKUP(A34,'管理用（このシートは削除しないでください）'!$K$3:$P$19,5,FALSE)</f>
        <v>#N/A</v>
      </c>
      <c r="S35" s="338" t="e">
        <f>VLOOKUP(A34,'管理用（このシートは削除しないでください）'!$K$3:$P$19,6,FALSE)</f>
        <v>#N/A</v>
      </c>
    </row>
    <row r="36" spans="1:19" ht="12" customHeight="1">
      <c r="A36" s="335"/>
      <c r="B36" s="336"/>
      <c r="C36" s="336"/>
      <c r="D36" s="336" t="str">
        <f t="shared" si="1"/>
        <v/>
      </c>
      <c r="E36" s="336"/>
      <c r="F36" s="336"/>
      <c r="G36" s="336" t="str">
        <f t="shared" si="0"/>
        <v/>
      </c>
      <c r="H36" s="336"/>
      <c r="I36" s="341"/>
      <c r="J36" s="341"/>
      <c r="K36" s="336"/>
      <c r="L36" s="336"/>
      <c r="M36" s="337"/>
      <c r="O36" s="68" t="e">
        <f>VLOOKUP(A35,'管理用（このシートは削除しないでください）'!$K$3:$P$19,2,FALSE)</f>
        <v>#N/A</v>
      </c>
      <c r="P36" s="338" t="e">
        <f>VLOOKUP(A35,'管理用（このシートは削除しないでください）'!$K$3:$P$19,3,)</f>
        <v>#N/A</v>
      </c>
      <c r="Q36" s="68" t="e">
        <f>VLOOKUP(A35,'管理用（このシートは削除しないでください）'!$K$3:$P$19,4,FALSE)</f>
        <v>#N/A</v>
      </c>
      <c r="R36" s="338" t="e">
        <f>VLOOKUP(A35,'管理用（このシートは削除しないでください）'!$K$3:$P$19,5,FALSE)</f>
        <v>#N/A</v>
      </c>
      <c r="S36" s="338" t="e">
        <f>VLOOKUP(A35,'管理用（このシートは削除しないでください）'!$K$3:$P$19,6,FALSE)</f>
        <v>#N/A</v>
      </c>
    </row>
    <row r="37" spans="1:19" ht="12" customHeight="1" thickBot="1">
      <c r="A37" s="343"/>
      <c r="B37" s="344"/>
      <c r="C37" s="344"/>
      <c r="D37" s="345" t="str">
        <f t="shared" si="1"/>
        <v/>
      </c>
      <c r="E37" s="344"/>
      <c r="F37" s="344"/>
      <c r="G37" s="345" t="str">
        <f t="shared" si="0"/>
        <v/>
      </c>
      <c r="H37" s="344"/>
      <c r="I37" s="345" t="str">
        <f t="shared" ref="I37" si="19">IF(B37="","",IF(H37="-",MIN(D37,G37),IF(O37="a",MIN(D37,H37,G37),IF(O37="b",MIN(D37,G37)*P37,H37))))</f>
        <v/>
      </c>
      <c r="J37" s="345" t="str">
        <f t="shared" ref="J37" si="20">IF(B37="","",ROUNDDOWN(IF(B37="","",IF(P37="B",I37,IF(H37="-",I37*R37,I37*S37))),-3))</f>
        <v/>
      </c>
      <c r="K37" s="344"/>
      <c r="L37" s="344"/>
      <c r="M37" s="346" t="str">
        <f t="shared" ref="M37" si="21">IF(B37="","",(L37-J37))</f>
        <v/>
      </c>
      <c r="O37" s="68" t="e">
        <f>VLOOKUP(A36,'管理用（このシートは削除しないでください）'!$K$3:$P$19,2,FALSE)</f>
        <v>#N/A</v>
      </c>
      <c r="P37" s="338" t="e">
        <f>VLOOKUP(A36,'管理用（このシートは削除しないでください）'!$K$3:$P$19,3,)</f>
        <v>#N/A</v>
      </c>
      <c r="Q37" s="68" t="e">
        <f>VLOOKUP(A36,'管理用（このシートは削除しないでください）'!$K$3:$P$19,4,FALSE)</f>
        <v>#N/A</v>
      </c>
      <c r="R37" s="338" t="e">
        <f>VLOOKUP(A36,'管理用（このシートは削除しないでください）'!$K$3:$P$19,5,FALSE)</f>
        <v>#N/A</v>
      </c>
      <c r="S37" s="338" t="e">
        <f>VLOOKUP(A36,'管理用（このシートは削除しないでください）'!$K$3:$P$19,6,FALSE)</f>
        <v>#N/A</v>
      </c>
    </row>
    <row r="38" spans="1:19" ht="22.5" customHeight="1" thickTop="1" thickBot="1">
      <c r="A38" s="347" t="s">
        <v>211</v>
      </c>
      <c r="B38" s="348" t="str">
        <f>IF(SUM(B8:B37)=0,"",SUM(B8:B37))</f>
        <v/>
      </c>
      <c r="C38" s="348" t="str">
        <f>IF(B38="","",SUM(C8:C37))</f>
        <v/>
      </c>
      <c r="D38" s="348" t="e">
        <f t="shared" ref="D38:M38" si="22">IF(SUM(D8:D37)=0,"",SUM(D8:D37))</f>
        <v>#VALUE!</v>
      </c>
      <c r="E38" s="348" t="str">
        <f t="shared" si="22"/>
        <v/>
      </c>
      <c r="F38" s="348" t="str">
        <f t="shared" si="22"/>
        <v/>
      </c>
      <c r="G38" s="348" t="str">
        <f t="shared" si="22"/>
        <v/>
      </c>
      <c r="H38" s="348" t="str">
        <f t="shared" si="22"/>
        <v/>
      </c>
      <c r="I38" s="348" t="e">
        <f t="shared" si="22"/>
        <v>#VALUE!</v>
      </c>
      <c r="J38" s="348" t="e">
        <f t="shared" si="22"/>
        <v>#VALUE!</v>
      </c>
      <c r="K38" s="348" t="str">
        <f t="shared" si="22"/>
        <v/>
      </c>
      <c r="L38" s="348" t="str">
        <f t="shared" si="22"/>
        <v/>
      </c>
      <c r="M38" s="349" t="e">
        <f t="shared" si="22"/>
        <v>#VALUE!</v>
      </c>
    </row>
    <row r="39" spans="1:19" ht="13.5" thickTop="1">
      <c r="A39" s="67"/>
    </row>
    <row r="40" spans="1:19">
      <c r="A40" s="67" t="s">
        <v>172</v>
      </c>
    </row>
    <row r="41" spans="1:19">
      <c r="A41" s="350" t="s">
        <v>305</v>
      </c>
    </row>
    <row r="42" spans="1:19">
      <c r="A42" s="350" t="s">
        <v>306</v>
      </c>
    </row>
    <row r="43" spans="1:19">
      <c r="A43" s="350" t="s">
        <v>307</v>
      </c>
    </row>
    <row r="44" spans="1:19">
      <c r="A44" s="350" t="s">
        <v>308</v>
      </c>
    </row>
    <row r="45" spans="1:19">
      <c r="A45" s="350" t="s">
        <v>309</v>
      </c>
    </row>
    <row r="46" spans="1:19">
      <c r="A46" s="350" t="s">
        <v>310</v>
      </c>
    </row>
    <row r="47" spans="1:19">
      <c r="A47" s="350" t="s">
        <v>311</v>
      </c>
    </row>
    <row r="48" spans="1:19">
      <c r="A48" s="350" t="s">
        <v>312</v>
      </c>
    </row>
    <row r="49" spans="1:1">
      <c r="A49" s="350" t="s">
        <v>313</v>
      </c>
    </row>
    <row r="50" spans="1:1">
      <c r="A50" s="350" t="s">
        <v>314</v>
      </c>
    </row>
    <row r="51" spans="1:1">
      <c r="A51" s="350" t="s">
        <v>315</v>
      </c>
    </row>
    <row r="52" spans="1:1">
      <c r="A52" s="350" t="s">
        <v>316</v>
      </c>
    </row>
    <row r="53" spans="1:1">
      <c r="A53" s="350" t="s">
        <v>317</v>
      </c>
    </row>
    <row r="54" spans="1:1">
      <c r="A54" s="350" t="s">
        <v>318</v>
      </c>
    </row>
  </sheetData>
  <sheetProtection sheet="1" objects="1" scenarios="1"/>
  <mergeCells count="3">
    <mergeCell ref="A2:M2"/>
    <mergeCell ref="K4:M4"/>
    <mergeCell ref="A5:A6"/>
  </mergeCells>
  <phoneticPr fontId="23"/>
  <printOptions horizontalCentered="1"/>
  <pageMargins left="0.51181102362204722" right="0.51181102362204722" top="0.74803149606299213" bottom="0.74803149606299213" header="0.31496062992125984" footer="0.31496062992125984"/>
  <pageSetup paperSize="9" scale="95" orientation="landscape" r:id="rId1"/>
  <headerFooter>
    <oddFooter>&amp;R&amp;8&amp;F  &amp;A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5162B2-B076-4FC5-843D-17DB7477C24F}">
          <x14:formula1>
            <xm:f>'管理用（このシートは削除しないでください）'!$B$23:$B$39</xm:f>
          </x14:formula1>
          <xm:sqref>A8 A10 A12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1FAE2D-45E9-4172-BCE3-FBFADFA20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684D3F-5ED8-4B72-AF68-52830D81A921}">
  <ds:schemaRefs>
    <ds:schemaRef ds:uri="http://schemas.microsoft.com/sharepoint/v3/contenttype/forms"/>
  </ds:schemaRefs>
</ds:datastoreItem>
</file>

<file path=customXml/itemProps3.xml><?xml version="1.0" encoding="utf-8"?>
<ds:datastoreItem xmlns:ds="http://schemas.openxmlformats.org/officeDocument/2006/customXml" ds:itemID="{CA6147A4-4D6F-4AD7-9624-B65FAE6FBCFB}">
  <ds:schemaRefs>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0cfd19f7-9a31-48f1-a827-fb01c45dd146"/>
    <ds:schemaRef ds:uri="1f739fab-6d78-413b-bdfb-b8e4b081b50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はじめに</vt:lpstr>
      <vt:lpstr>４号様式</vt:lpstr>
      <vt:lpstr>別紙４－２（施設）01病床</vt:lpstr>
      <vt:lpstr>別紙４－２（施設）02病棟</vt:lpstr>
      <vt:lpstr>別紙４－２（施設）03保管庫</vt:lpstr>
      <vt:lpstr>別紙４－２（設備）04病床確保</vt:lpstr>
      <vt:lpstr>別紙４－２（設備）05発熱外来</vt:lpstr>
      <vt:lpstr>別紙４－１</vt:lpstr>
      <vt:lpstr>国庫・施設（別紙1）（非表示）</vt:lpstr>
      <vt:lpstr>国庫・設備（別紙1）（非表示）</vt:lpstr>
      <vt:lpstr>別紙４－３</vt:lpstr>
      <vt:lpstr>別紙４－４</vt:lpstr>
      <vt:lpstr>委任状</vt:lpstr>
      <vt:lpstr>集計用ファイル（非表示）</vt:lpstr>
      <vt:lpstr>リスト（非表示）</vt:lpstr>
      <vt:lpstr>管理用（このシートは削除しないでください）</vt:lpstr>
      <vt:lpstr>'４号様式'!Print_Area</vt:lpstr>
      <vt:lpstr>はじめに!Print_Area</vt:lpstr>
      <vt:lpstr>'国庫・施設（別紙1）（非表示）'!Print_Area</vt:lpstr>
      <vt:lpstr>'国庫・設備（別紙1）（非表示）'!Print_Area</vt:lpstr>
      <vt:lpstr>'別紙４－１'!Print_Area</vt:lpstr>
      <vt:lpstr>'別紙４－２（施設）01病床'!Print_Area</vt:lpstr>
      <vt:lpstr>'別紙４－２（施設）02病棟'!Print_Area</vt:lpstr>
      <vt:lpstr>'別紙４－２（施設）03保管庫'!Print_Area</vt:lpstr>
      <vt:lpstr>'別紙４－２（設備）04病床確保'!Print_Area</vt:lpstr>
      <vt:lpstr>'別紙４－２（設備）05発熱外来'!Print_Area</vt:lpstr>
      <vt:lpstr>'別紙４－３'!Print_Area</vt:lpstr>
      <vt:lpstr>'別紙４－４'!Print_Area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第４号様式_（実績報告書）</dc:title>
  <dc:subject/>
  <dc:creator/>
  <cp:keywords/>
  <dc:description/>
  <cp:lastModifiedBy/>
  <cp:revision>1</cp:revision>
  <dcterms:created xsi:type="dcterms:W3CDTF">2024-10-01T12:34:53Z</dcterms:created>
  <dcterms:modified xsi:type="dcterms:W3CDTF">2026-02-24T02:03:28Z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